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um se completeaza" sheetId="1" state="visible" r:id="rId3"/>
    <sheet name="Registru cheltuieli" sheetId="2" state="visible" r:id="rId4"/>
    <sheet name="Analiza"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<sst xmlns="http://schemas.openxmlformats.org/spreadsheetml/2006/main" count="178" uniqueCount="106">
  <si>
    <t xml:space="preserve">Analiza cheltuielilor lunare — instructiuni simple</t>
  </si>
  <si>
    <t xml:space="preserve">Veniturile depind de piata. Cheltuielile depind de tine. De aceea, cel mai rapid mod de a creste profitul nu este sa vinzi mai mult, ci sa vezi clar pe ce se duc banii.</t>
  </si>
  <si>
    <t xml:space="preserve">Intr-o firma cu profit de 8%, o economie de 10.000 de lei pe luna face cat vanzari in plus de 125.000 de lei. Prima depinde de o decizie a ta. A doua depinde de sute de decizii ale altora.</t>
  </si>
  <si>
    <t xml:space="preserve">Ce inseamna culorile din fisier</t>
  </si>
  <si>
    <t xml:space="preserve">•  GALBEN cu scris albastru = aici scrii tu. Sunt singurele celule pe care le atingi.</t>
  </si>
  <si>
    <t xml:space="preserve">•  ALB cu scris negru = se calculeaza singur. Nu scrie peste ele, ca strici formula.</t>
  </si>
  <si>
    <t xml:space="preserve">•  BARA INCHISA LA CULOARE = titlu de sectiune. E doar ca sa te orientezi.</t>
  </si>
  <si>
    <t xml:space="preserve">•  VERDE inseamna ca esti bine. ROSU inseamna ca trebuie sa te uiti acolo.</t>
  </si>
  <si>
    <t xml:space="preserve">Ce faci, pas cu pas</t>
  </si>
  <si>
    <t xml:space="preserve">Pasul 1. Cere-i contabilului balanta pe ultimele 12 luni.</t>
  </si>
  <si>
    <t xml:space="preserve">Nu ai nevoie de nimic complicat. Iti trebuie doar cat s-a cheltuit pe fiecare categorie, luna de luna.</t>
  </si>
  <si>
    <t xml:space="preserve">Pasul 2. Completeaza randul cu cifra de afaceri.</t>
  </si>
  <si>
    <t xml:space="preserve">Primul rand galben din fila «Registru cheltuieli». Fara el, procentele nu au sens.</t>
  </si>
  <si>
    <t xml:space="preserve">Pasul 3. Scrie categoriile tale de cheltuieli si sumele lunare.</t>
  </si>
  <si>
    <t xml:space="preserve">Maximum 20 de categorii. Nu copia planul de conturi — el e facut pentru ANAF, nu pentru tine. Grupeaza in categorii pe care le intelegi: «chirie si utilitati», «transport», «marketing».</t>
  </si>
  <si>
    <t xml:space="preserve">Pasul 4. Clasifica fiecare categorie in cele trei coloane cu meniuri.</t>
  </si>
  <si>
    <t xml:space="preserve">Dai click pe celula si alegi din lista. Dureaza zece minute si e partea care schimba totul.</t>
  </si>
  <si>
    <t xml:space="preserve">Pasul 5. Deschide fila «Analiza» si citeste.</t>
  </si>
  <si>
    <t xml:space="preserve">Iti arata singura ce parte din bani se duce pe lucruri fixe, ce parte pe lucruri esentiale si care sunt cele mai mari zece cheltuieli ale tale.</t>
  </si>
  <si>
    <t xml:space="preserve">Ce inseamna cele trei clasificari</t>
  </si>
  <si>
    <t xml:space="preserve">•  FIX sau VARIABIL: fix = platesti si daca nu vinzi nimic. Variabil = creste odata cu vanzarile.</t>
  </si>
  <si>
    <t xml:space="preserve">•  ESENTIAL, CRESTERE sau CONFORT: fara «esential» firma se opreste. «Crestere» aduce clienti noi. «Confort» e placut, dar daca dispare maine nu se intampla nimic.</t>
  </si>
  <si>
    <t xml:space="preserve">•  NEGOCIABIL, CONTRACTUAL sau OBLIGATORIU: unde ai putere sa schimbi ceva luna viitoare si unde nu.</t>
  </si>
  <si>
    <t xml:space="preserve">Regula care iti economiseste timp</t>
  </si>
  <si>
    <t xml:space="preserve">Primele zece cheltuieli acopera, in aproape orice firma, peste 70% din total. Analizeaza-le doar pe ele. 5% economie acolo inseamna mai mult decat daca ai taia complet toate cheltuielile marunte.</t>
  </si>
  <si>
    <t xml:space="preserve">Coloana la care se uita un director financiar</t>
  </si>
  <si>
    <t xml:space="preserve">Nu la suma in lei, ci la «% din cifra de afaceri». O cheltuiala poate creste in lei si sa fie in regula, daca vanzarile au crescut mai repede. Dar daca vanzarile cresc cu 5% si cheltuielile administrative cu 22%, ai o problema, chiar daca profitul e inca mai mare decat anul trecut.</t>
  </si>
  <si>
    <t xml:space="preserve">Nu taia orice. Marketingul care aduce clienti, oamenii buni si sistemele care previn erori sunt investitii deghizate in cheltuieli. Taiate din reflex, iti aduc economii vizibile azi si pierderi invizibile peste doi ani.</t>
  </si>
  <si>
    <t xml:space="preserve">Daca ai stricat ceva</t>
  </si>
  <si>
    <t xml:space="preserve">Nicio problema. Descarca din nou fisierul de pe site si o iei de la capat. De aceea e gratuit.</t>
  </si>
  <si>
    <t xml:space="preserve">Template gratuit oferit de Academia Financiara — academia-financiara.ro</t>
  </si>
  <si>
    <t xml:space="preserve">Model simplu, de pornire. Pentru versiuni avansate, vezi sectiunea Instrumente Excel de pe site.</t>
  </si>
  <si>
    <t xml:space="preserve">REGISTRUL CHELTUIELILOR TALE</t>
  </si>
  <si>
    <t xml:space="preserve">Completeaza celulele galbene. Coloanele Q-T se calculeaza singure.</t>
  </si>
  <si>
    <t xml:space="preserve">Categorie</t>
  </si>
  <si>
    <t xml:space="preserve">Fix sau variabil</t>
  </si>
  <si>
    <t xml:space="preserve">Rol</t>
  </si>
  <si>
    <t xml:space="preserve">Control</t>
  </si>
  <si>
    <t xml:space="preserve">Ianuarie</t>
  </si>
  <si>
    <t xml:space="preserve">Februarie</t>
  </si>
  <si>
    <t xml:space="preserve">Martie</t>
  </si>
  <si>
    <t xml:space="preserve">Aprilie</t>
  </si>
  <si>
    <t xml:space="preserve">Mai</t>
  </si>
  <si>
    <t xml:space="preserve">Iunie</t>
  </si>
  <si>
    <t xml:space="preserve">Iulie</t>
  </si>
  <si>
    <t xml:space="preserve">August</t>
  </si>
  <si>
    <t xml:space="preserve">Septembrie</t>
  </si>
  <si>
    <t xml:space="preserve">Octombrie</t>
  </si>
  <si>
    <t xml:space="preserve">Noiembrie</t>
  </si>
  <si>
    <t xml:space="preserve">Decembrie</t>
  </si>
  <si>
    <t xml:space="preserve">TOTAL AN</t>
  </si>
  <si>
    <t xml:space="preserve">Medie lunara</t>
  </si>
  <si>
    <t xml:space="preserve">% din cheltuieli</t>
  </si>
  <si>
    <t xml:space="preserve">% din vanzari</t>
  </si>
  <si>
    <t xml:space="preserve">CIFRA DE AFACERI (fara TVA)</t>
  </si>
  <si>
    <t xml:space="preserve">CHELTUIELILE TALE</t>
  </si>
  <si>
    <t xml:space="preserve">Salarii si contributii</t>
  </si>
  <si>
    <t xml:space="preserve">Fix</t>
  </si>
  <si>
    <t xml:space="preserve">Esential</t>
  </si>
  <si>
    <t xml:space="preserve">Contractual</t>
  </si>
  <si>
    <t xml:space="preserve">Marfa si materii prime</t>
  </si>
  <si>
    <t xml:space="preserve">Variabil</t>
  </si>
  <si>
    <t xml:space="preserve">Negociabil</t>
  </si>
  <si>
    <t xml:space="preserve">Chirie spatiu</t>
  </si>
  <si>
    <t xml:space="preserve">Utilitati (curent, gaz, apa)</t>
  </si>
  <si>
    <t xml:space="preserve">Obligatoriu</t>
  </si>
  <si>
    <t xml:space="preserve">Transport si curierat</t>
  </si>
  <si>
    <t xml:space="preserve">Marketing si publicitate</t>
  </si>
  <si>
    <t xml:space="preserve">Crestere</t>
  </si>
  <si>
    <t xml:space="preserve">Comisioane bancare si de procesare</t>
  </si>
  <si>
    <t xml:space="preserve">Contabilitate si consultanta</t>
  </si>
  <si>
    <t xml:space="preserve">Software si abonamente</t>
  </si>
  <si>
    <t xml:space="preserve">Confort</t>
  </si>
  <si>
    <t xml:space="preserve">Leasing si rate</t>
  </si>
  <si>
    <t xml:space="preserve">Asigurari</t>
  </si>
  <si>
    <t xml:space="preserve">Telefonie si internet</t>
  </si>
  <si>
    <t xml:space="preserve">Deplasari si protocol</t>
  </si>
  <si>
    <t xml:space="preserve">Impozite si taxe locale</t>
  </si>
  <si>
    <t xml:space="preserve">Intretinere si reparatii</t>
  </si>
  <si>
    <t xml:space="preserve">Instruire si cursuri</t>
  </si>
  <si>
    <t xml:space="preserve">TOTAL CHELTUIELI</t>
  </si>
  <si>
    <t xml:space="preserve">Cifrele din fisier sunt un EXEMPLU. Sterge-le si pune-le pe ale tale.</t>
  </si>
  <si>
    <t xml:space="preserve">CE ITI SPUN CIFRELE</t>
  </si>
  <si>
    <t xml:space="preserve">Totul se calculeaza automat din fila «Registru cheltuieli».</t>
  </si>
  <si>
    <t xml:space="preserve">IMAGINEA DE ANSAMBLU</t>
  </si>
  <si>
    <t xml:space="preserve">Indicator</t>
  </si>
  <si>
    <t xml:space="preserve">Valoare (lei/an)</t>
  </si>
  <si>
    <t xml:space="preserve">Cifra de afaceri</t>
  </si>
  <si>
    <t xml:space="preserve">Total cheltuieli</t>
  </si>
  <si>
    <t xml:space="preserve">Ce ramane inainte de impozit</t>
  </si>
  <si>
    <t xml:space="preserve">PE CE TIP DE COST SE DUC BANII</t>
  </si>
  <si>
    <t xml:space="preserve">Tip</t>
  </si>
  <si>
    <t xml:space="preserve">Total (lei/an)</t>
  </si>
  <si>
    <t xml:space="preserve">Cu cat ponderea costurilor fixe e mai mare, cu atat firma e mai fragila la o scadere de vanzari.</t>
  </si>
  <si>
    <t xml:space="preserve">CELE MAI MARI ZECE CHELTUIELI ALE TALE</t>
  </si>
  <si>
    <t xml:space="preserve">Loc</t>
  </si>
  <si>
    <t xml:space="preserve">Cheltuiala</t>
  </si>
  <si>
    <t xml:space="preserve">Total an (lei)</t>
  </si>
  <si>
    <t xml:space="preserve">PLANUL TAU DE ACTIUNE — completeaza tu</t>
  </si>
  <si>
    <t xml:space="preserve">Ce faci concret</t>
  </si>
  <si>
    <t xml:space="preserve">Cine raspunde</t>
  </si>
  <si>
    <t xml:space="preserve">Pana cand</t>
  </si>
  <si>
    <t xml:space="preserve">Economie estimata (lei/luna)</t>
  </si>
  <si>
    <t xml:space="preserve">TOTAL ECONOMII (lei/luna)</t>
  </si>
  <si>
    <t xml:space="preserve">Acelasi lucru, pe an (lei)</t>
  </si>
  <si>
    <t xml:space="preserve">O actiune fara responsabil si fara termen nu este o actiune, este o parere.</t>
  </si>
</sst>
</file>

<file path=xl/styles.xml><?xml version="1.0" encoding="utf-8"?>
<styleSheet xmlns="http://schemas.openxmlformats.org/spreadsheetml/2006/main">
  <numFmts count="3">
    <numFmt numFmtId="164" formatCode="General"/>
    <numFmt numFmtId="165" formatCode="#,##0;\(#,##0\);\-"/>
    <numFmt numFmtId="166" formatCode="0.0%"/>
  </numFmts>
  <fonts count="18">
    <font>
      <sz val="11"/>
      <color theme="1"/>
      <name val="Calibri"/>
      <family val="2"/>
      <charset val="1"/>
    </font>
    <font>
      <sz val="10"/>
      <name val="Arial"/>
      <family val="0"/>
    </font>
    <font>
      <sz val="10"/>
      <name val="Arial"/>
      <family val="0"/>
    </font>
    <font>
      <sz val="10"/>
      <name val="Arial"/>
      <family val="0"/>
    </font>
    <font>
      <b val="true"/>
      <sz val="18"/>
      <color rgb="FF12181E"/>
      <name val="Arial"/>
      <family val="0"/>
      <charset val="1"/>
    </font>
    <font>
      <sz val="10.5"/>
      <color rgb="FF1D262E"/>
      <name val="Arial"/>
      <family val="0"/>
      <charset val="1"/>
    </font>
    <font>
      <b val="true"/>
      <sz val="12"/>
      <color rgb="FF19715C"/>
      <name val="Arial"/>
      <family val="0"/>
      <charset val="1"/>
    </font>
    <font>
      <b val="true"/>
      <sz val="10.5"/>
      <color rgb="FF12181E"/>
      <name val="Arial"/>
      <family val="0"/>
      <charset val="1"/>
    </font>
    <font>
      <sz val="10.5"/>
      <color rgb="FF8A3B2E"/>
      <name val="Arial"/>
      <family val="0"/>
      <charset val="1"/>
    </font>
    <font>
      <b val="true"/>
      <sz val="16"/>
      <color rgb="FF12181E"/>
      <name val="Arial"/>
      <family val="0"/>
      <charset val="1"/>
    </font>
    <font>
      <i val="true"/>
      <sz val="10"/>
      <color rgb="FF5A6670"/>
      <name val="Arial"/>
      <family val="0"/>
      <charset val="1"/>
    </font>
    <font>
      <b val="true"/>
      <sz val="10"/>
      <color rgb="FFFFFFFF"/>
      <name val="Arial"/>
      <family val="0"/>
      <charset val="1"/>
    </font>
    <font>
      <b val="true"/>
      <sz val="10"/>
      <color rgb="FF1D262E"/>
      <name val="Arial"/>
      <family val="0"/>
      <charset val="1"/>
    </font>
    <font>
      <sz val="10"/>
      <color rgb="FF0000FF"/>
      <name val="Arial"/>
      <family val="0"/>
      <charset val="1"/>
    </font>
    <font>
      <b val="true"/>
      <sz val="10"/>
      <color rgb="FFF2E6DA"/>
      <name val="Arial"/>
      <family val="0"/>
      <charset val="1"/>
    </font>
    <font>
      <sz val="10"/>
      <color rgb="FF1D262E"/>
      <name val="Arial"/>
      <family val="0"/>
      <charset val="1"/>
    </font>
    <font>
      <b val="true"/>
      <sz val="10"/>
      <color rgb="FF8A3B2E"/>
      <name val="Arial"/>
      <family val="0"/>
      <charset val="1"/>
    </font>
    <font>
      <sz val="10"/>
      <color rgb="FF5A6670"/>
      <name val="Arial"/>
      <family val="0"/>
      <charset val="1"/>
    </font>
  </fonts>
  <fills count="8">
    <fill>
      <patternFill patternType="none"/>
    </fill>
    <fill>
      <patternFill patternType="gray125"/>
    </fill>
    <fill>
      <patternFill patternType="solid">
        <fgColor rgb="FFFBE7E3"/>
        <bgColor rgb="FFF2E6DA"/>
      </patternFill>
    </fill>
    <fill>
      <patternFill patternType="solid">
        <fgColor rgb="FF19715C"/>
        <bgColor rgb="FF008080"/>
      </patternFill>
    </fill>
    <fill>
      <patternFill patternType="solid">
        <fgColor rgb="FF47B298"/>
        <bgColor rgb="FF33CCCC"/>
      </patternFill>
    </fill>
    <fill>
      <patternFill patternType="solid">
        <fgColor rgb="FFFFF2CC"/>
        <bgColor rgb="FFFBE7E3"/>
      </patternFill>
    </fill>
    <fill>
      <patternFill patternType="solid">
        <fgColor rgb="FF12181E"/>
        <bgColor rgb="FF1D262E"/>
      </patternFill>
    </fill>
    <fill>
      <patternFill patternType="solid">
        <fgColor rgb="FFF2E6DA"/>
        <bgColor rgb="FFFBE7E3"/>
      </patternFill>
    </fill>
  </fills>
  <borders count="2">
    <border diagonalUp="false" diagonalDown="false">
      <left/>
      <right/>
      <top/>
      <bottom/>
      <diagonal/>
    </border>
    <border diagonalUp="false" diagonalDown="false">
      <left style="thin">
        <color rgb="FFD5C7BA"/>
      </left>
      <right style="thin">
        <color rgb="FFD5C7BA"/>
      </right>
      <top style="thin">
        <color rgb="FFD5C7BA"/>
      </top>
      <bottom style="thin">
        <color rgb="FFD5C7B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1"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8" fillId="2" borderId="0" xfId="0" applyFont="true" applyBorder="false" applyAlignment="true" applyProtection="true">
      <alignment horizontal="general" vertical="center" textRotation="0" wrapText="true" indent="1"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3" borderId="1" xfId="0" applyFont="true" applyBorder="true" applyAlignment="true" applyProtection="true">
      <alignment horizontal="left"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2" fillId="4" borderId="0" xfId="0" applyFont="true" applyBorder="false" applyAlignment="true" applyProtection="true">
      <alignment horizontal="left" vertical="center" textRotation="0" wrapText="false" indent="0" shrinkToFit="false"/>
      <protection locked="true" hidden="false"/>
    </xf>
    <xf numFmtId="165" fontId="13" fillId="5" borderId="1" xfId="0" applyFont="true" applyBorder="true" applyAlignment="true" applyProtection="true">
      <alignment horizontal="right" vertical="bottom" textRotation="0" wrapText="false" indent="0" shrinkToFit="false"/>
      <protection locked="true" hidden="false"/>
    </xf>
    <xf numFmtId="165" fontId="12" fillId="4" borderId="1" xfId="0" applyFont="true" applyBorder="true" applyAlignment="true" applyProtection="true">
      <alignment horizontal="right" vertical="bottom" textRotation="0" wrapText="false" indent="0" shrinkToFit="false"/>
      <protection locked="true" hidden="false"/>
    </xf>
    <xf numFmtId="164" fontId="14" fillId="6" borderId="0" xfId="0" applyFont="true" applyBorder="false" applyAlignment="true" applyProtection="true">
      <alignment horizontal="general" vertical="bottom" textRotation="0" wrapText="false" indent="0" shrinkToFit="false"/>
      <protection locked="true" hidden="false"/>
    </xf>
    <xf numFmtId="164" fontId="13" fillId="5" borderId="1" xfId="0" applyFont="true" applyBorder="true" applyAlignment="true" applyProtection="true">
      <alignment horizontal="left" vertical="center" textRotation="0" wrapText="false" indent="0" shrinkToFit="false"/>
      <protection locked="true" hidden="false"/>
    </xf>
    <xf numFmtId="164" fontId="13" fillId="5" borderId="1" xfId="0" applyFont="true" applyBorder="true" applyAlignment="true" applyProtection="true">
      <alignment horizontal="center" vertical="center" textRotation="0" wrapText="false" indent="0" shrinkToFit="false"/>
      <protection locked="true" hidden="false"/>
    </xf>
    <xf numFmtId="165" fontId="12" fillId="0" borderId="1" xfId="0" applyFont="true" applyBorder="true" applyAlignment="true" applyProtection="true">
      <alignment horizontal="right" vertical="bottom" textRotation="0" wrapText="false" indent="0" shrinkToFit="false"/>
      <protection locked="true" hidden="false"/>
    </xf>
    <xf numFmtId="165" fontId="15" fillId="0" borderId="1" xfId="0" applyFont="true" applyBorder="true" applyAlignment="true" applyProtection="true">
      <alignment horizontal="right" vertical="bottom" textRotation="0" wrapText="false" indent="0" shrinkToFit="false"/>
      <protection locked="true" hidden="false"/>
    </xf>
    <xf numFmtId="166" fontId="15" fillId="0" borderId="1" xfId="0" applyFont="true" applyBorder="true" applyAlignment="true" applyProtection="true">
      <alignment horizontal="right" vertical="bottom" textRotation="0" wrapText="false" indent="0" shrinkToFit="false"/>
      <protection locked="true" hidden="false"/>
    </xf>
    <xf numFmtId="164" fontId="12" fillId="7" borderId="0" xfId="0" applyFont="true" applyBorder="false" applyAlignment="true" applyProtection="true">
      <alignment horizontal="left" vertical="center" textRotation="0" wrapText="false" indent="0" shrinkToFit="false"/>
      <protection locked="true" hidden="false"/>
    </xf>
    <xf numFmtId="165" fontId="12" fillId="7" borderId="1" xfId="0" applyFont="true" applyBorder="true" applyAlignment="true" applyProtection="true">
      <alignment horizontal="right" vertical="bottom" textRotation="0" wrapText="false" indent="0" shrinkToFit="false"/>
      <protection locked="true" hidden="false"/>
    </xf>
    <xf numFmtId="166" fontId="12" fillId="7" borderId="1" xfId="0" applyFont="true" applyBorder="true" applyAlignment="true" applyProtection="true">
      <alignment horizontal="right" vertical="bottom" textRotation="0" wrapText="false" indent="0" shrinkToFit="false"/>
      <protection locked="true" hidden="false"/>
    </xf>
    <xf numFmtId="164" fontId="16" fillId="0" borderId="0" xfId="0" applyFont="true" applyBorder="false" applyAlignment="true" applyProtection="true">
      <alignment horizontal="left" vertical="center" textRotation="0" wrapText="false" indent="0" shrinkToFit="false"/>
      <protection locked="true" hidden="false"/>
    </xf>
    <xf numFmtId="164" fontId="12" fillId="0" borderId="1" xfId="0" applyFont="true" applyBorder="true" applyAlignment="true" applyProtection="true">
      <alignment horizontal="left" vertical="center"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2" fillId="0" borderId="1" xfId="0" applyFont="true" applyBorder="tru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fals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9715C"/>
      <rgbColor rgb="FFD5C7BA"/>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F2E6DA"/>
      <rgbColor rgb="FFFBE7E3"/>
      <rgbColor rgb="FF99CCFF"/>
      <rgbColor rgb="FFFF99CC"/>
      <rgbColor rgb="FFCC99FF"/>
      <rgbColor rgb="FFFFCC99"/>
      <rgbColor rgb="FF3366FF"/>
      <rgbColor rgb="FF33CCCC"/>
      <rgbColor rgb="FF99CC00"/>
      <rgbColor rgb="FFFFCC00"/>
      <rgbColor rgb="FFFF9900"/>
      <rgbColor rgb="FFFF6600"/>
      <rgbColor rgb="FF5A6670"/>
      <rgbColor rgb="FF969696"/>
      <rgbColor rgb="FF003366"/>
      <rgbColor rgb="FF47B298"/>
      <rgbColor rgb="FF12181E"/>
      <rgbColor rgb="FF333300"/>
      <rgbColor rgb="FF8A3B2E"/>
      <rgbColor rgb="FF993366"/>
      <rgbColor rgb="FF333399"/>
      <rgbColor rgb="FF1D26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05"/>
  </cols>
  <sheetData>
    <row r="1" customFormat="false" ht="30" hidden="false" customHeight="true" outlineLevel="0" collapsed="false">
      <c r="B1" s="2" t="s">
        <v>0</v>
      </c>
    </row>
    <row r="2" customFormat="false" ht="7.5" hidden="false" customHeight="true" outlineLevel="0" collapsed="false"/>
    <row r="3" customFormat="false" ht="27.75" hidden="false" customHeight="true" outlineLevel="0" collapsed="false">
      <c r="B3" s="3" t="s">
        <v>1</v>
      </c>
    </row>
    <row r="4" customFormat="false" ht="27.75" hidden="false" customHeight="true" outlineLevel="0" collapsed="false">
      <c r="B4" s="3" t="s">
        <v>2</v>
      </c>
    </row>
    <row r="5" customFormat="false" ht="7.5" hidden="false" customHeight="true" outlineLevel="0" collapsed="false"/>
    <row r="6" customFormat="false" ht="25.5" hidden="false" customHeight="true" outlineLevel="0" collapsed="false">
      <c r="B6" s="4" t="s">
        <v>3</v>
      </c>
    </row>
    <row r="7" customFormat="false" ht="15.75" hidden="false" customHeight="true" outlineLevel="0" collapsed="false">
      <c r="B7" s="5" t="s">
        <v>4</v>
      </c>
    </row>
    <row r="8" customFormat="false" ht="15.75" hidden="false" customHeight="true" outlineLevel="0" collapsed="false">
      <c r="B8" s="5" t="s">
        <v>5</v>
      </c>
    </row>
    <row r="9" customFormat="false" ht="15.75" hidden="false" customHeight="true" outlineLevel="0" collapsed="false">
      <c r="B9" s="5" t="s">
        <v>6</v>
      </c>
    </row>
    <row r="10" customFormat="false" ht="15.75" hidden="false" customHeight="true" outlineLevel="0" collapsed="false">
      <c r="B10" s="5" t="s">
        <v>7</v>
      </c>
    </row>
    <row r="11" customFormat="false" ht="7.5" hidden="false" customHeight="true" outlineLevel="0" collapsed="false"/>
    <row r="12" customFormat="false" ht="25.5" hidden="false" customHeight="true" outlineLevel="0" collapsed="false">
      <c r="B12" s="4" t="s">
        <v>8</v>
      </c>
    </row>
    <row r="13" customFormat="false" ht="15.75" hidden="false" customHeight="true" outlineLevel="0" collapsed="false">
      <c r="B13" s="6" t="s">
        <v>9</v>
      </c>
    </row>
    <row r="14" customFormat="false" ht="27.75" hidden="false" customHeight="true" outlineLevel="0" collapsed="false">
      <c r="B14" s="3" t="s">
        <v>10</v>
      </c>
    </row>
    <row r="15" customFormat="false" ht="15.75" hidden="false" customHeight="true" outlineLevel="0" collapsed="false">
      <c r="B15" s="6" t="s">
        <v>11</v>
      </c>
    </row>
    <row r="16" customFormat="false" ht="15.75" hidden="false" customHeight="true" outlineLevel="0" collapsed="false">
      <c r="B16" s="3" t="s">
        <v>12</v>
      </c>
    </row>
    <row r="17" customFormat="false" ht="15.75" hidden="false" customHeight="true" outlineLevel="0" collapsed="false">
      <c r="B17" s="6" t="s">
        <v>13</v>
      </c>
    </row>
    <row r="18" customFormat="false" ht="27.75" hidden="false" customHeight="true" outlineLevel="0" collapsed="false">
      <c r="B18" s="3" t="s">
        <v>14</v>
      </c>
    </row>
    <row r="19" customFormat="false" ht="15.75" hidden="false" customHeight="true" outlineLevel="0" collapsed="false">
      <c r="B19" s="6" t="s">
        <v>15</v>
      </c>
    </row>
    <row r="20" customFormat="false" ht="15.75" hidden="false" customHeight="true" outlineLevel="0" collapsed="false">
      <c r="B20" s="3" t="s">
        <v>16</v>
      </c>
    </row>
    <row r="21" customFormat="false" ht="15.75" hidden="false" customHeight="true" outlineLevel="0" collapsed="false">
      <c r="B21" s="6" t="s">
        <v>17</v>
      </c>
    </row>
    <row r="22" customFormat="false" ht="27.75" hidden="false" customHeight="true" outlineLevel="0" collapsed="false">
      <c r="B22" s="3" t="s">
        <v>18</v>
      </c>
    </row>
    <row r="23" customFormat="false" ht="7.5" hidden="false" customHeight="true" outlineLevel="0" collapsed="false"/>
    <row r="24" customFormat="false" ht="25.5" hidden="false" customHeight="true" outlineLevel="0" collapsed="false">
      <c r="B24" s="4" t="s">
        <v>19</v>
      </c>
    </row>
    <row r="25" customFormat="false" ht="27.75" hidden="false" customHeight="true" outlineLevel="0" collapsed="false">
      <c r="B25" s="5" t="s">
        <v>20</v>
      </c>
    </row>
    <row r="26" customFormat="false" ht="27.75" hidden="false" customHeight="true" outlineLevel="0" collapsed="false">
      <c r="B26" s="5" t="s">
        <v>21</v>
      </c>
    </row>
    <row r="27" customFormat="false" ht="27.75" hidden="false" customHeight="true" outlineLevel="0" collapsed="false">
      <c r="B27" s="5" t="s">
        <v>22</v>
      </c>
    </row>
    <row r="28" customFormat="false" ht="7.5" hidden="false" customHeight="true" outlineLevel="0" collapsed="false"/>
    <row r="29" customFormat="false" ht="25.5" hidden="false" customHeight="true" outlineLevel="0" collapsed="false">
      <c r="B29" s="4" t="s">
        <v>23</v>
      </c>
    </row>
    <row r="30" customFormat="false" ht="42" hidden="false" customHeight="true" outlineLevel="0" collapsed="false">
      <c r="B30" s="3" t="s">
        <v>24</v>
      </c>
    </row>
    <row r="31" customFormat="false" ht="7.5" hidden="false" customHeight="true" outlineLevel="0" collapsed="false"/>
    <row r="32" customFormat="false" ht="25.5" hidden="false" customHeight="true" outlineLevel="0" collapsed="false">
      <c r="B32" s="4" t="s">
        <v>25</v>
      </c>
    </row>
    <row r="33" customFormat="false" ht="42" hidden="false" customHeight="true" outlineLevel="0" collapsed="false">
      <c r="B33" s="3" t="s">
        <v>26</v>
      </c>
    </row>
    <row r="34" customFormat="false" ht="7.5" hidden="false" customHeight="true" outlineLevel="0" collapsed="false"/>
    <row r="35" customFormat="false" ht="45" hidden="false" customHeight="true" outlineLevel="0" collapsed="false">
      <c r="B35" s="7" t="s">
        <v>27</v>
      </c>
    </row>
    <row r="36" customFormat="false" ht="7.5" hidden="false" customHeight="true" outlineLevel="0" collapsed="false"/>
    <row r="37" customFormat="false" ht="25.5" hidden="false" customHeight="true" outlineLevel="0" collapsed="false">
      <c r="B37" s="4" t="s">
        <v>28</v>
      </c>
    </row>
    <row r="38" customFormat="false" ht="15.75" hidden="false" customHeight="true" outlineLevel="0" collapsed="false">
      <c r="B38" s="3" t="s">
        <v>29</v>
      </c>
    </row>
    <row r="39" customFormat="false" ht="7.5" hidden="false" customHeight="true" outlineLevel="0" collapsed="false"/>
    <row r="40" customFormat="false" ht="15.75" hidden="false" customHeight="true" outlineLevel="0" collapsed="false">
      <c r="B40" s="3" t="s">
        <v>30</v>
      </c>
    </row>
    <row r="41" customFormat="false" ht="27.75" hidden="false" customHeight="true" outlineLevel="0" collapsed="false">
      <c r="B41" s="3" t="s">
        <v>31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15"/>
    <col collapsed="false" customWidth="true" hidden="false" outlineLevel="0" max="3" min="3" style="1" width="14"/>
    <col collapsed="false" customWidth="true" hidden="false" outlineLevel="0" max="4" min="4" style="1" width="15"/>
    <col collapsed="false" customWidth="true" hidden="false" outlineLevel="0" max="16" min="5" style="1" width="11"/>
    <col collapsed="false" customWidth="true" hidden="false" outlineLevel="0" max="18" min="17" style="1" width="14"/>
    <col collapsed="false" customWidth="true" hidden="false" outlineLevel="0" max="20" min="19" style="1" width="12"/>
  </cols>
  <sheetData>
    <row r="1" customFormat="false" ht="25.5" hidden="false" customHeight="true" outlineLevel="0" collapsed="false">
      <c r="A1" s="8" t="s">
        <v>32</v>
      </c>
    </row>
    <row r="2" customFormat="false" ht="15.75" hidden="false" customHeight="true" outlineLevel="0" collapsed="false">
      <c r="A2" s="9" t="s">
        <v>33</v>
      </c>
    </row>
    <row r="4" customFormat="false" ht="30" hidden="false" customHeight="true" outlineLevel="0" collapsed="false">
      <c r="A4" s="10" t="s">
        <v>34</v>
      </c>
      <c r="B4" s="11" t="s">
        <v>35</v>
      </c>
      <c r="C4" s="11" t="s">
        <v>36</v>
      </c>
      <c r="D4" s="11" t="s">
        <v>37</v>
      </c>
      <c r="E4" s="11" t="s">
        <v>38</v>
      </c>
      <c r="F4" s="11" t="s">
        <v>39</v>
      </c>
      <c r="G4" s="11" t="s">
        <v>40</v>
      </c>
      <c r="H4" s="11" t="s">
        <v>41</v>
      </c>
      <c r="I4" s="11" t="s">
        <v>42</v>
      </c>
      <c r="J4" s="11" t="s">
        <v>43</v>
      </c>
      <c r="K4" s="11" t="s">
        <v>44</v>
      </c>
      <c r="L4" s="11" t="s">
        <v>45</v>
      </c>
      <c r="M4" s="11" t="s">
        <v>46</v>
      </c>
      <c r="N4" s="11" t="s">
        <v>47</v>
      </c>
      <c r="O4" s="11" t="s">
        <v>48</v>
      </c>
      <c r="P4" s="11" t="s">
        <v>49</v>
      </c>
      <c r="Q4" s="11" t="s">
        <v>50</v>
      </c>
      <c r="R4" s="11" t="s">
        <v>51</v>
      </c>
      <c r="S4" s="11" t="s">
        <v>52</v>
      </c>
      <c r="T4" s="11" t="s">
        <v>53</v>
      </c>
    </row>
    <row r="5" customFormat="false" ht="15" hidden="false" customHeight="false" outlineLevel="0" collapsed="false">
      <c r="A5" s="12" t="s">
        <v>54</v>
      </c>
      <c r="E5" s="13" t="n">
        <v>182000</v>
      </c>
      <c r="F5" s="13" t="n">
        <v>168000</v>
      </c>
      <c r="G5" s="13" t="n">
        <v>205000</v>
      </c>
      <c r="H5" s="13" t="n">
        <v>198000</v>
      </c>
      <c r="I5" s="13" t="n">
        <v>214000</v>
      </c>
      <c r="J5" s="13" t="n">
        <v>226000</v>
      </c>
      <c r="K5" s="13" t="n">
        <v>161000</v>
      </c>
      <c r="L5" s="13" t="n">
        <v>149000</v>
      </c>
      <c r="M5" s="13" t="n">
        <v>232000</v>
      </c>
      <c r="N5" s="13" t="n">
        <v>245000</v>
      </c>
      <c r="O5" s="13" t="n">
        <v>259000</v>
      </c>
      <c r="P5" s="13" t="n">
        <v>221000</v>
      </c>
      <c r="Q5" s="14" t="n">
        <f aca="false">SUM(E5:P5)</f>
        <v>2460000</v>
      </c>
      <c r="R5" s="14" t="n">
        <f aca="false">Q5/12</f>
        <v>205000</v>
      </c>
    </row>
    <row r="7" customFormat="false" ht="19.5" hidden="false" customHeight="true" outlineLevel="0" collapsed="false">
      <c r="A7" s="15" t="s">
        <v>55</v>
      </c>
      <c r="B7" s="15"/>
      <c r="C7" s="15"/>
      <c r="D7" s="15"/>
      <c r="E7" s="15"/>
      <c r="F7" s="15"/>
      <c r="G7" s="15"/>
      <c r="H7" s="15"/>
      <c r="I7" s="15"/>
      <c r="J7" s="15"/>
      <c r="K7" s="15"/>
      <c r="L7" s="15"/>
      <c r="M7" s="15"/>
      <c r="N7" s="15"/>
      <c r="O7" s="15"/>
      <c r="P7" s="15"/>
      <c r="Q7" s="15"/>
      <c r="R7" s="15"/>
      <c r="S7" s="15"/>
      <c r="T7" s="15"/>
    </row>
    <row r="8" customFormat="false" ht="30" hidden="false" customHeight="true" outlineLevel="0" collapsed="false">
      <c r="A8" s="10" t="s">
        <v>34</v>
      </c>
      <c r="B8" s="11" t="s">
        <v>35</v>
      </c>
      <c r="C8" s="11" t="s">
        <v>36</v>
      </c>
      <c r="D8" s="11" t="s">
        <v>37</v>
      </c>
      <c r="E8" s="11" t="s">
        <v>38</v>
      </c>
      <c r="F8" s="11" t="s">
        <v>39</v>
      </c>
      <c r="G8" s="11" t="s">
        <v>40</v>
      </c>
      <c r="H8" s="11" t="s">
        <v>41</v>
      </c>
      <c r="I8" s="11" t="s">
        <v>42</v>
      </c>
      <c r="J8" s="11" t="s">
        <v>43</v>
      </c>
      <c r="K8" s="11" t="s">
        <v>44</v>
      </c>
      <c r="L8" s="11" t="s">
        <v>45</v>
      </c>
      <c r="M8" s="11" t="s">
        <v>46</v>
      </c>
      <c r="N8" s="11" t="s">
        <v>47</v>
      </c>
      <c r="O8" s="11" t="s">
        <v>48</v>
      </c>
      <c r="P8" s="11" t="s">
        <v>49</v>
      </c>
      <c r="Q8" s="11" t="s">
        <v>50</v>
      </c>
      <c r="R8" s="11" t="s">
        <v>51</v>
      </c>
      <c r="S8" s="11" t="s">
        <v>52</v>
      </c>
      <c r="T8" s="11" t="s">
        <v>53</v>
      </c>
    </row>
    <row r="9" customFormat="false" ht="15" hidden="false" customHeight="false" outlineLevel="0" collapsed="false">
      <c r="A9" s="16" t="s">
        <v>56</v>
      </c>
      <c r="B9" s="17" t="s">
        <v>57</v>
      </c>
      <c r="C9" s="17" t="s">
        <v>58</v>
      </c>
      <c r="D9" s="17" t="s">
        <v>59</v>
      </c>
      <c r="E9" s="13" t="n">
        <v>62000</v>
      </c>
      <c r="F9" s="13" t="n">
        <v>62000</v>
      </c>
      <c r="G9" s="13" t="n">
        <v>62000</v>
      </c>
      <c r="H9" s="13" t="n">
        <v>62000</v>
      </c>
      <c r="I9" s="13" t="n">
        <v>62000</v>
      </c>
      <c r="J9" s="13" t="n">
        <v>62000</v>
      </c>
      <c r="K9" s="13" t="n">
        <v>62000</v>
      </c>
      <c r="L9" s="13" t="n">
        <v>62000</v>
      </c>
      <c r="M9" s="13" t="n">
        <v>62000</v>
      </c>
      <c r="N9" s="13" t="n">
        <v>62000</v>
      </c>
      <c r="O9" s="13" t="n">
        <v>62000</v>
      </c>
      <c r="P9" s="13" t="n">
        <v>62000</v>
      </c>
      <c r="Q9" s="18" t="n">
        <f aca="false">SUM(E9:P9)</f>
        <v>744000</v>
      </c>
      <c r="R9" s="19" t="n">
        <f aca="false">Q9/12</f>
        <v>62000</v>
      </c>
      <c r="S9" s="20" t="n">
        <f aca="false">IFERROR(Q9/$Q$29,0)</f>
        <v>0.330674014978111</v>
      </c>
      <c r="T9" s="20" t="n">
        <f aca="false">IFERROR(Q9/$Q$5,0)</f>
        <v>0.302439024390244</v>
      </c>
    </row>
    <row r="10" customFormat="false" ht="15" hidden="false" customHeight="false" outlineLevel="0" collapsed="false">
      <c r="A10" s="16" t="s">
        <v>60</v>
      </c>
      <c r="B10" s="17" t="s">
        <v>61</v>
      </c>
      <c r="C10" s="17" t="s">
        <v>58</v>
      </c>
      <c r="D10" s="17" t="s">
        <v>62</v>
      </c>
      <c r="E10" s="13" t="n">
        <v>82000</v>
      </c>
      <c r="F10" s="13" t="n">
        <v>78720</v>
      </c>
      <c r="G10" s="13" t="n">
        <v>86100</v>
      </c>
      <c r="H10" s="13" t="n">
        <v>83640</v>
      </c>
      <c r="I10" s="13" t="n">
        <v>86920</v>
      </c>
      <c r="J10" s="13" t="n">
        <v>90200</v>
      </c>
      <c r="K10" s="13" t="n">
        <v>69700</v>
      </c>
      <c r="L10" s="13" t="n">
        <v>65600</v>
      </c>
      <c r="M10" s="13" t="n">
        <v>88560</v>
      </c>
      <c r="N10" s="13" t="n">
        <v>91840</v>
      </c>
      <c r="O10" s="13" t="n">
        <v>94300</v>
      </c>
      <c r="P10" s="13" t="n">
        <v>84460</v>
      </c>
      <c r="Q10" s="18" t="n">
        <f aca="false">SUM(E10:P10)</f>
        <v>1002040</v>
      </c>
      <c r="R10" s="19" t="n">
        <f aca="false">Q10/12</f>
        <v>83503.3333333333</v>
      </c>
      <c r="S10" s="20" t="n">
        <f aca="false">IFERROR(Q10/$Q$29,0)</f>
        <v>0.445361008022401</v>
      </c>
      <c r="T10" s="20" t="n">
        <f aca="false">IFERROR(Q10/$Q$5,0)</f>
        <v>0.407333333333333</v>
      </c>
    </row>
    <row r="11" customFormat="false" ht="15" hidden="false" customHeight="false" outlineLevel="0" collapsed="false">
      <c r="A11" s="16" t="s">
        <v>63</v>
      </c>
      <c r="B11" s="17" t="s">
        <v>57</v>
      </c>
      <c r="C11" s="17" t="s">
        <v>58</v>
      </c>
      <c r="D11" s="17" t="s">
        <v>59</v>
      </c>
      <c r="E11" s="13" t="n">
        <v>7000</v>
      </c>
      <c r="F11" s="13" t="n">
        <v>7000</v>
      </c>
      <c r="G11" s="13" t="n">
        <v>7000</v>
      </c>
      <c r="H11" s="13" t="n">
        <v>7000</v>
      </c>
      <c r="I11" s="13" t="n">
        <v>7000</v>
      </c>
      <c r="J11" s="13" t="n">
        <v>7000</v>
      </c>
      <c r="K11" s="13" t="n">
        <v>7000</v>
      </c>
      <c r="L11" s="13" t="n">
        <v>7000</v>
      </c>
      <c r="M11" s="13" t="n">
        <v>7000</v>
      </c>
      <c r="N11" s="13" t="n">
        <v>7000</v>
      </c>
      <c r="O11" s="13" t="n">
        <v>7000</v>
      </c>
      <c r="P11" s="13" t="n">
        <v>7000</v>
      </c>
      <c r="Q11" s="18" t="n">
        <f aca="false">SUM(E11:P11)</f>
        <v>84000</v>
      </c>
      <c r="R11" s="19" t="n">
        <f aca="false">Q11/12</f>
        <v>7000</v>
      </c>
      <c r="S11" s="20" t="n">
        <f aca="false">IFERROR(Q11/$Q$29,0)</f>
        <v>0.0373341629813996</v>
      </c>
      <c r="T11" s="20" t="n">
        <f aca="false">IFERROR(Q11/$Q$5,0)</f>
        <v>0.0341463414634146</v>
      </c>
    </row>
    <row r="12" customFormat="false" ht="15" hidden="false" customHeight="false" outlineLevel="0" collapsed="false">
      <c r="A12" s="16" t="s">
        <v>64</v>
      </c>
      <c r="B12" s="17" t="s">
        <v>57</v>
      </c>
      <c r="C12" s="17" t="s">
        <v>58</v>
      </c>
      <c r="D12" s="17" t="s">
        <v>65</v>
      </c>
      <c r="E12" s="13" t="n">
        <v>3200</v>
      </c>
      <c r="F12" s="13" t="n">
        <v>3200</v>
      </c>
      <c r="G12" s="13" t="n">
        <v>3200</v>
      </c>
      <c r="H12" s="13" t="n">
        <v>3200</v>
      </c>
      <c r="I12" s="13" t="n">
        <v>3200</v>
      </c>
      <c r="J12" s="13" t="n">
        <v>3200</v>
      </c>
      <c r="K12" s="13" t="n">
        <v>3200</v>
      </c>
      <c r="L12" s="13" t="n">
        <v>3200</v>
      </c>
      <c r="M12" s="13" t="n">
        <v>3200</v>
      </c>
      <c r="N12" s="13" t="n">
        <v>3200</v>
      </c>
      <c r="O12" s="13" t="n">
        <v>3200</v>
      </c>
      <c r="P12" s="13" t="n">
        <v>3200</v>
      </c>
      <c r="Q12" s="18" t="n">
        <f aca="false">SUM(E12:P12)</f>
        <v>38400</v>
      </c>
      <c r="R12" s="19" t="n">
        <f aca="false">Q12/12</f>
        <v>3200</v>
      </c>
      <c r="S12" s="20" t="n">
        <f aca="false">IFERROR(Q12/$Q$29,0)</f>
        <v>0.0170670459343541</v>
      </c>
      <c r="T12" s="20" t="n">
        <f aca="false">IFERROR(Q12/$Q$5,0)</f>
        <v>0.015609756097561</v>
      </c>
    </row>
    <row r="13" customFormat="false" ht="15" hidden="false" customHeight="false" outlineLevel="0" collapsed="false">
      <c r="A13" s="16" t="s">
        <v>66</v>
      </c>
      <c r="B13" s="17" t="s">
        <v>61</v>
      </c>
      <c r="C13" s="17" t="s">
        <v>58</v>
      </c>
      <c r="D13" s="17" t="s">
        <v>62</v>
      </c>
      <c r="E13" s="13" t="n">
        <v>4800</v>
      </c>
      <c r="F13" s="13" t="n">
        <v>4608</v>
      </c>
      <c r="G13" s="13" t="n">
        <v>5040</v>
      </c>
      <c r="H13" s="13" t="n">
        <v>4896</v>
      </c>
      <c r="I13" s="13" t="n">
        <v>5088</v>
      </c>
      <c r="J13" s="13" t="n">
        <v>5280</v>
      </c>
      <c r="K13" s="13" t="n">
        <v>4080</v>
      </c>
      <c r="L13" s="13" t="n">
        <v>3840</v>
      </c>
      <c r="M13" s="13" t="n">
        <v>5184</v>
      </c>
      <c r="N13" s="13" t="n">
        <v>5376</v>
      </c>
      <c r="O13" s="13" t="n">
        <v>5520</v>
      </c>
      <c r="P13" s="13" t="n">
        <v>4944</v>
      </c>
      <c r="Q13" s="18" t="n">
        <f aca="false">SUM(E13:P13)</f>
        <v>58656</v>
      </c>
      <c r="R13" s="19" t="n">
        <f aca="false">Q13/12</f>
        <v>4888</v>
      </c>
      <c r="S13" s="20" t="n">
        <f aca="false">IFERROR(Q13/$Q$29,0)</f>
        <v>0.0260699126647259</v>
      </c>
      <c r="T13" s="20" t="n">
        <f aca="false">IFERROR(Q13/$Q$5,0)</f>
        <v>0.0238439024390244</v>
      </c>
    </row>
    <row r="14" customFormat="false" ht="15" hidden="false" customHeight="false" outlineLevel="0" collapsed="false">
      <c r="A14" s="16" t="s">
        <v>67</v>
      </c>
      <c r="B14" s="17" t="s">
        <v>57</v>
      </c>
      <c r="C14" s="17" t="s">
        <v>68</v>
      </c>
      <c r="D14" s="17" t="s">
        <v>62</v>
      </c>
      <c r="E14" s="13" t="n">
        <v>6500</v>
      </c>
      <c r="F14" s="13" t="n">
        <v>6500</v>
      </c>
      <c r="G14" s="13" t="n">
        <v>6500</v>
      </c>
      <c r="H14" s="13" t="n">
        <v>6500</v>
      </c>
      <c r="I14" s="13" t="n">
        <v>6500</v>
      </c>
      <c r="J14" s="13" t="n">
        <v>6500</v>
      </c>
      <c r="K14" s="13" t="n">
        <v>6500</v>
      </c>
      <c r="L14" s="13" t="n">
        <v>6500</v>
      </c>
      <c r="M14" s="13" t="n">
        <v>6500</v>
      </c>
      <c r="N14" s="13" t="n">
        <v>6500</v>
      </c>
      <c r="O14" s="13" t="n">
        <v>6500</v>
      </c>
      <c r="P14" s="13" t="n">
        <v>6500</v>
      </c>
      <c r="Q14" s="18" t="n">
        <f aca="false">SUM(E14:P14)</f>
        <v>78000</v>
      </c>
      <c r="R14" s="19" t="n">
        <f aca="false">Q14/12</f>
        <v>6500</v>
      </c>
      <c r="S14" s="20" t="n">
        <f aca="false">IFERROR(Q14/$Q$29,0)</f>
        <v>0.0346674370541568</v>
      </c>
      <c r="T14" s="20" t="n">
        <f aca="false">IFERROR(Q14/$Q$5,0)</f>
        <v>0.0317073170731707</v>
      </c>
    </row>
    <row r="15" customFormat="false" ht="15" hidden="false" customHeight="false" outlineLevel="0" collapsed="false">
      <c r="A15" s="16" t="s">
        <v>69</v>
      </c>
      <c r="B15" s="17" t="s">
        <v>61</v>
      </c>
      <c r="C15" s="17" t="s">
        <v>58</v>
      </c>
      <c r="D15" s="17" t="s">
        <v>62</v>
      </c>
      <c r="E15" s="13" t="n">
        <v>1900</v>
      </c>
      <c r="F15" s="13" t="n">
        <v>1824</v>
      </c>
      <c r="G15" s="13" t="n">
        <v>1995</v>
      </c>
      <c r="H15" s="13" t="n">
        <v>1938</v>
      </c>
      <c r="I15" s="13" t="n">
        <v>2014</v>
      </c>
      <c r="J15" s="13" t="n">
        <v>2090</v>
      </c>
      <c r="K15" s="13" t="n">
        <v>1615</v>
      </c>
      <c r="L15" s="13" t="n">
        <v>1520</v>
      </c>
      <c r="M15" s="13" t="n">
        <v>2052</v>
      </c>
      <c r="N15" s="13" t="n">
        <v>2128</v>
      </c>
      <c r="O15" s="13" t="n">
        <v>2185</v>
      </c>
      <c r="P15" s="13" t="n">
        <v>1957</v>
      </c>
      <c r="Q15" s="18" t="n">
        <f aca="false">SUM(E15:P15)</f>
        <v>23218</v>
      </c>
      <c r="R15" s="19" t="n">
        <f aca="false">Q15/12</f>
        <v>1934.83333333333</v>
      </c>
      <c r="S15" s="20" t="n">
        <f aca="false">IFERROR(Q15/$Q$29,0)</f>
        <v>0.0103193404297873</v>
      </c>
      <c r="T15" s="20" t="n">
        <f aca="false">IFERROR(Q15/$Q$5,0)</f>
        <v>0.00943821138211382</v>
      </c>
    </row>
    <row r="16" customFormat="false" ht="15" hidden="false" customHeight="false" outlineLevel="0" collapsed="false">
      <c r="A16" s="16" t="s">
        <v>70</v>
      </c>
      <c r="B16" s="17" t="s">
        <v>57</v>
      </c>
      <c r="C16" s="17" t="s">
        <v>58</v>
      </c>
      <c r="D16" s="17" t="s">
        <v>62</v>
      </c>
      <c r="E16" s="13" t="n">
        <v>2500</v>
      </c>
      <c r="F16" s="13" t="n">
        <v>2500</v>
      </c>
      <c r="G16" s="13" t="n">
        <v>2500</v>
      </c>
      <c r="H16" s="13" t="n">
        <v>2500</v>
      </c>
      <c r="I16" s="13" t="n">
        <v>2500</v>
      </c>
      <c r="J16" s="13" t="n">
        <v>2500</v>
      </c>
      <c r="K16" s="13" t="n">
        <v>2500</v>
      </c>
      <c r="L16" s="13" t="n">
        <v>2500</v>
      </c>
      <c r="M16" s="13" t="n">
        <v>2500</v>
      </c>
      <c r="N16" s="13" t="n">
        <v>2500</v>
      </c>
      <c r="O16" s="13" t="n">
        <v>2500</v>
      </c>
      <c r="P16" s="13" t="n">
        <v>2500</v>
      </c>
      <c r="Q16" s="18" t="n">
        <f aca="false">SUM(E16:P16)</f>
        <v>30000</v>
      </c>
      <c r="R16" s="19" t="n">
        <f aca="false">Q16/12</f>
        <v>2500</v>
      </c>
      <c r="S16" s="20" t="n">
        <f aca="false">IFERROR(Q16/$Q$29,0)</f>
        <v>0.0133336296362141</v>
      </c>
      <c r="T16" s="20" t="n">
        <f aca="false">IFERROR(Q16/$Q$5,0)</f>
        <v>0.0121951219512195</v>
      </c>
    </row>
    <row r="17" customFormat="false" ht="15" hidden="false" customHeight="false" outlineLevel="0" collapsed="false">
      <c r="A17" s="16" t="s">
        <v>71</v>
      </c>
      <c r="B17" s="17" t="s">
        <v>57</v>
      </c>
      <c r="C17" s="17" t="s">
        <v>72</v>
      </c>
      <c r="D17" s="17" t="s">
        <v>62</v>
      </c>
      <c r="E17" s="13" t="n">
        <v>1800</v>
      </c>
      <c r="F17" s="13" t="n">
        <v>1800</v>
      </c>
      <c r="G17" s="13" t="n">
        <v>1800</v>
      </c>
      <c r="H17" s="13" t="n">
        <v>1800</v>
      </c>
      <c r="I17" s="13" t="n">
        <v>1800</v>
      </c>
      <c r="J17" s="13" t="n">
        <v>1800</v>
      </c>
      <c r="K17" s="13" t="n">
        <v>1800</v>
      </c>
      <c r="L17" s="13" t="n">
        <v>1800</v>
      </c>
      <c r="M17" s="13" t="n">
        <v>1800</v>
      </c>
      <c r="N17" s="13" t="n">
        <v>1800</v>
      </c>
      <c r="O17" s="13" t="n">
        <v>1800</v>
      </c>
      <c r="P17" s="13" t="n">
        <v>1800</v>
      </c>
      <c r="Q17" s="18" t="n">
        <f aca="false">SUM(E17:P17)</f>
        <v>21600</v>
      </c>
      <c r="R17" s="19" t="n">
        <f aca="false">Q17/12</f>
        <v>1800</v>
      </c>
      <c r="S17" s="20" t="n">
        <f aca="false">IFERROR(Q17/$Q$29,0)</f>
        <v>0.00960021333807418</v>
      </c>
      <c r="T17" s="20" t="n">
        <f aca="false">IFERROR(Q17/$Q$5,0)</f>
        <v>0.00878048780487805</v>
      </c>
    </row>
    <row r="18" customFormat="false" ht="15" hidden="false" customHeight="false" outlineLevel="0" collapsed="false">
      <c r="A18" s="16" t="s">
        <v>73</v>
      </c>
      <c r="B18" s="17" t="s">
        <v>57</v>
      </c>
      <c r="C18" s="17" t="s">
        <v>58</v>
      </c>
      <c r="D18" s="17" t="s">
        <v>59</v>
      </c>
      <c r="E18" s="13" t="n">
        <v>6500</v>
      </c>
      <c r="F18" s="13" t="n">
        <v>6500</v>
      </c>
      <c r="G18" s="13" t="n">
        <v>6500</v>
      </c>
      <c r="H18" s="13" t="n">
        <v>6500</v>
      </c>
      <c r="I18" s="13" t="n">
        <v>6500</v>
      </c>
      <c r="J18" s="13" t="n">
        <v>6500</v>
      </c>
      <c r="K18" s="13" t="n">
        <v>6500</v>
      </c>
      <c r="L18" s="13" t="n">
        <v>6500</v>
      </c>
      <c r="M18" s="13" t="n">
        <v>6500</v>
      </c>
      <c r="N18" s="13" t="n">
        <v>6500</v>
      </c>
      <c r="O18" s="13" t="n">
        <v>6500</v>
      </c>
      <c r="P18" s="13" t="n">
        <v>6500</v>
      </c>
      <c r="Q18" s="18" t="n">
        <f aca="false">SUM(E18:P18)</f>
        <v>78000</v>
      </c>
      <c r="R18" s="19" t="n">
        <f aca="false">Q18/12</f>
        <v>6500</v>
      </c>
      <c r="S18" s="20" t="n">
        <f aca="false">IFERROR(Q18/$Q$29,0)</f>
        <v>0.0346674370541568</v>
      </c>
      <c r="T18" s="20" t="n">
        <f aca="false">IFERROR(Q18/$Q$5,0)</f>
        <v>0.0317073170731707</v>
      </c>
    </row>
    <row r="19" customFormat="false" ht="15" hidden="false" customHeight="false" outlineLevel="0" collapsed="false">
      <c r="A19" s="16" t="s">
        <v>74</v>
      </c>
      <c r="B19" s="17" t="s">
        <v>57</v>
      </c>
      <c r="C19" s="17" t="s">
        <v>58</v>
      </c>
      <c r="D19" s="17" t="s">
        <v>59</v>
      </c>
      <c r="E19" s="13" t="n">
        <v>700</v>
      </c>
      <c r="F19" s="13" t="n">
        <v>700</v>
      </c>
      <c r="G19" s="13" t="n">
        <v>700</v>
      </c>
      <c r="H19" s="13" t="n">
        <v>700</v>
      </c>
      <c r="I19" s="13" t="n">
        <v>700</v>
      </c>
      <c r="J19" s="13" t="n">
        <v>700</v>
      </c>
      <c r="K19" s="13" t="n">
        <v>700</v>
      </c>
      <c r="L19" s="13" t="n">
        <v>700</v>
      </c>
      <c r="M19" s="13" t="n">
        <v>700</v>
      </c>
      <c r="N19" s="13" t="n">
        <v>700</v>
      </c>
      <c r="O19" s="13" t="n">
        <v>700</v>
      </c>
      <c r="P19" s="13" t="n">
        <v>700</v>
      </c>
      <c r="Q19" s="18" t="n">
        <f aca="false">SUM(E19:P19)</f>
        <v>8400</v>
      </c>
      <c r="R19" s="19" t="n">
        <f aca="false">Q19/12</f>
        <v>700</v>
      </c>
      <c r="S19" s="20" t="n">
        <f aca="false">IFERROR(Q19/$Q$29,0)</f>
        <v>0.00373341629813996</v>
      </c>
      <c r="T19" s="20" t="n">
        <f aca="false">IFERROR(Q19/$Q$5,0)</f>
        <v>0.00341463414634146</v>
      </c>
    </row>
    <row r="20" customFormat="false" ht="15" hidden="false" customHeight="false" outlineLevel="0" collapsed="false">
      <c r="A20" s="16" t="s">
        <v>75</v>
      </c>
      <c r="B20" s="17" t="s">
        <v>57</v>
      </c>
      <c r="C20" s="17" t="s">
        <v>72</v>
      </c>
      <c r="D20" s="17" t="s">
        <v>62</v>
      </c>
      <c r="E20" s="13" t="n">
        <v>900</v>
      </c>
      <c r="F20" s="13" t="n">
        <v>900</v>
      </c>
      <c r="G20" s="13" t="n">
        <v>900</v>
      </c>
      <c r="H20" s="13" t="n">
        <v>900</v>
      </c>
      <c r="I20" s="13" t="n">
        <v>900</v>
      </c>
      <c r="J20" s="13" t="n">
        <v>900</v>
      </c>
      <c r="K20" s="13" t="n">
        <v>900</v>
      </c>
      <c r="L20" s="13" t="n">
        <v>900</v>
      </c>
      <c r="M20" s="13" t="n">
        <v>900</v>
      </c>
      <c r="N20" s="13" t="n">
        <v>900</v>
      </c>
      <c r="O20" s="13" t="n">
        <v>900</v>
      </c>
      <c r="P20" s="13" t="n">
        <v>900</v>
      </c>
      <c r="Q20" s="18" t="n">
        <f aca="false">SUM(E20:P20)</f>
        <v>10800</v>
      </c>
      <c r="R20" s="19" t="n">
        <f aca="false">Q20/12</f>
        <v>900</v>
      </c>
      <c r="S20" s="20" t="n">
        <f aca="false">IFERROR(Q20/$Q$29,0)</f>
        <v>0.00480010666903709</v>
      </c>
      <c r="T20" s="20" t="n">
        <f aca="false">IFERROR(Q20/$Q$5,0)</f>
        <v>0.00439024390243903</v>
      </c>
    </row>
    <row r="21" customFormat="false" ht="15" hidden="false" customHeight="false" outlineLevel="0" collapsed="false">
      <c r="A21" s="16" t="s">
        <v>76</v>
      </c>
      <c r="B21" s="17" t="s">
        <v>61</v>
      </c>
      <c r="C21" s="17" t="s">
        <v>72</v>
      </c>
      <c r="D21" s="17" t="s">
        <v>62</v>
      </c>
      <c r="E21" s="13" t="n">
        <v>2200</v>
      </c>
      <c r="F21" s="13" t="n">
        <v>2112</v>
      </c>
      <c r="G21" s="13" t="n">
        <v>2310</v>
      </c>
      <c r="H21" s="13" t="n">
        <v>2244</v>
      </c>
      <c r="I21" s="13" t="n">
        <v>2332</v>
      </c>
      <c r="J21" s="13" t="n">
        <v>2420</v>
      </c>
      <c r="K21" s="13" t="n">
        <v>1870</v>
      </c>
      <c r="L21" s="13" t="n">
        <v>1760</v>
      </c>
      <c r="M21" s="13" t="n">
        <v>2376</v>
      </c>
      <c r="N21" s="13" t="n">
        <v>2464</v>
      </c>
      <c r="O21" s="13" t="n">
        <v>2530</v>
      </c>
      <c r="P21" s="13" t="n">
        <v>2266</v>
      </c>
      <c r="Q21" s="18" t="n">
        <f aca="false">SUM(E21:P21)</f>
        <v>26884</v>
      </c>
      <c r="R21" s="19" t="n">
        <f aca="false">Q21/12</f>
        <v>2240.33333333333</v>
      </c>
      <c r="S21" s="20" t="n">
        <f aca="false">IFERROR(Q21/$Q$29,0)</f>
        <v>0.0119487099713327</v>
      </c>
      <c r="T21" s="20" t="n">
        <f aca="false">IFERROR(Q21/$Q$5,0)</f>
        <v>0.0109284552845528</v>
      </c>
    </row>
    <row r="22" customFormat="false" ht="15" hidden="false" customHeight="false" outlineLevel="0" collapsed="false">
      <c r="A22" s="16" t="s">
        <v>77</v>
      </c>
      <c r="B22" s="17" t="s">
        <v>57</v>
      </c>
      <c r="C22" s="17" t="s">
        <v>58</v>
      </c>
      <c r="D22" s="17" t="s">
        <v>65</v>
      </c>
      <c r="E22" s="13" t="n">
        <v>1400</v>
      </c>
      <c r="F22" s="13" t="n">
        <v>1400</v>
      </c>
      <c r="G22" s="13" t="n">
        <v>1400</v>
      </c>
      <c r="H22" s="13" t="n">
        <v>1400</v>
      </c>
      <c r="I22" s="13" t="n">
        <v>1400</v>
      </c>
      <c r="J22" s="13" t="n">
        <v>1400</v>
      </c>
      <c r="K22" s="13" t="n">
        <v>1400</v>
      </c>
      <c r="L22" s="13" t="n">
        <v>1400</v>
      </c>
      <c r="M22" s="13" t="n">
        <v>1400</v>
      </c>
      <c r="N22" s="13" t="n">
        <v>1400</v>
      </c>
      <c r="O22" s="13" t="n">
        <v>1400</v>
      </c>
      <c r="P22" s="13" t="n">
        <v>1400</v>
      </c>
      <c r="Q22" s="18" t="n">
        <f aca="false">SUM(E22:P22)</f>
        <v>16800</v>
      </c>
      <c r="R22" s="19" t="n">
        <f aca="false">Q22/12</f>
        <v>1400</v>
      </c>
      <c r="S22" s="20" t="n">
        <f aca="false">IFERROR(Q22/$Q$29,0)</f>
        <v>0.00746683259627992</v>
      </c>
      <c r="T22" s="20" t="n">
        <f aca="false">IFERROR(Q22/$Q$5,0)</f>
        <v>0.00682926829268293</v>
      </c>
    </row>
    <row r="23" customFormat="false" ht="15" hidden="false" customHeight="false" outlineLevel="0" collapsed="false">
      <c r="A23" s="16" t="s">
        <v>78</v>
      </c>
      <c r="B23" s="17" t="s">
        <v>61</v>
      </c>
      <c r="C23" s="17" t="s">
        <v>58</v>
      </c>
      <c r="D23" s="17" t="s">
        <v>62</v>
      </c>
      <c r="E23" s="13" t="n">
        <v>1600</v>
      </c>
      <c r="F23" s="13" t="n">
        <v>1536</v>
      </c>
      <c r="G23" s="13" t="n">
        <v>1680</v>
      </c>
      <c r="H23" s="13" t="n">
        <v>1632</v>
      </c>
      <c r="I23" s="13" t="n">
        <v>1696</v>
      </c>
      <c r="J23" s="13" t="n">
        <v>1760</v>
      </c>
      <c r="K23" s="13" t="n">
        <v>1360</v>
      </c>
      <c r="L23" s="13" t="n">
        <v>1280</v>
      </c>
      <c r="M23" s="13" t="n">
        <v>1728</v>
      </c>
      <c r="N23" s="13" t="n">
        <v>1792</v>
      </c>
      <c r="O23" s="13" t="n">
        <v>1840</v>
      </c>
      <c r="P23" s="13" t="n">
        <v>1648</v>
      </c>
      <c r="Q23" s="18" t="n">
        <f aca="false">SUM(E23:P23)</f>
        <v>19552</v>
      </c>
      <c r="R23" s="19" t="n">
        <f aca="false">Q23/12</f>
        <v>1629.33333333333</v>
      </c>
      <c r="S23" s="20" t="n">
        <f aca="false">IFERROR(Q23/$Q$29,0)</f>
        <v>0.00868997088824196</v>
      </c>
      <c r="T23" s="20" t="n">
        <f aca="false">IFERROR(Q23/$Q$5,0)</f>
        <v>0.0079479674796748</v>
      </c>
    </row>
    <row r="24" customFormat="false" ht="15" hidden="false" customHeight="false" outlineLevel="0" collapsed="false">
      <c r="A24" s="16" t="s">
        <v>79</v>
      </c>
      <c r="B24" s="17" t="s">
        <v>57</v>
      </c>
      <c r="C24" s="17" t="s">
        <v>68</v>
      </c>
      <c r="D24" s="17" t="s">
        <v>62</v>
      </c>
      <c r="E24" s="13" t="n">
        <v>800</v>
      </c>
      <c r="F24" s="13" t="n">
        <v>800</v>
      </c>
      <c r="G24" s="13" t="n">
        <v>800</v>
      </c>
      <c r="H24" s="13" t="n">
        <v>800</v>
      </c>
      <c r="I24" s="13" t="n">
        <v>800</v>
      </c>
      <c r="J24" s="13" t="n">
        <v>800</v>
      </c>
      <c r="K24" s="13" t="n">
        <v>800</v>
      </c>
      <c r="L24" s="13" t="n">
        <v>800</v>
      </c>
      <c r="M24" s="13" t="n">
        <v>800</v>
      </c>
      <c r="N24" s="13" t="n">
        <v>800</v>
      </c>
      <c r="O24" s="13" t="n">
        <v>800</v>
      </c>
      <c r="P24" s="13" t="n">
        <v>800</v>
      </c>
      <c r="Q24" s="18" t="n">
        <f aca="false">SUM(E24:P24)</f>
        <v>9600</v>
      </c>
      <c r="R24" s="19" t="n">
        <f aca="false">Q24/12</f>
        <v>800</v>
      </c>
      <c r="S24" s="20" t="n">
        <f aca="false">IFERROR(Q24/$Q$29,0)</f>
        <v>0.00426676148358852</v>
      </c>
      <c r="T24" s="20" t="n">
        <f aca="false">IFERROR(Q24/$Q$5,0)</f>
        <v>0.00390243902439024</v>
      </c>
    </row>
    <row r="25" customFormat="false" ht="15" hidden="false" customHeight="false" outlineLevel="0" collapsed="false">
      <c r="A25" s="16"/>
      <c r="B25" s="17"/>
      <c r="C25" s="17"/>
      <c r="D25" s="17"/>
      <c r="E25" s="13" t="n">
        <v>0</v>
      </c>
      <c r="F25" s="13" t="n">
        <v>0</v>
      </c>
      <c r="G25" s="13" t="n">
        <v>0</v>
      </c>
      <c r="H25" s="13" t="n">
        <v>0</v>
      </c>
      <c r="I25" s="13" t="n">
        <v>0</v>
      </c>
      <c r="J25" s="13" t="n">
        <v>0</v>
      </c>
      <c r="K25" s="13" t="n">
        <v>0</v>
      </c>
      <c r="L25" s="13" t="n">
        <v>0</v>
      </c>
      <c r="M25" s="13" t="n">
        <v>0</v>
      </c>
      <c r="N25" s="13" t="n">
        <v>0</v>
      </c>
      <c r="O25" s="13" t="n">
        <v>0</v>
      </c>
      <c r="P25" s="13" t="n">
        <v>0</v>
      </c>
      <c r="Q25" s="18" t="n">
        <f aca="false">SUM(E25:P25)</f>
        <v>0</v>
      </c>
      <c r="R25" s="19" t="n">
        <f aca="false">Q25/12</f>
        <v>0</v>
      </c>
      <c r="S25" s="20" t="n">
        <f aca="false">IFERROR(Q25/$Q$29,0)</f>
        <v>0</v>
      </c>
      <c r="T25" s="20" t="n">
        <f aca="false">IFERROR(Q25/$Q$5,0)</f>
        <v>0</v>
      </c>
    </row>
    <row r="26" customFormat="false" ht="15" hidden="false" customHeight="false" outlineLevel="0" collapsed="false">
      <c r="A26" s="16"/>
      <c r="B26" s="17"/>
      <c r="C26" s="17"/>
      <c r="D26" s="17"/>
      <c r="E26" s="13" t="n">
        <v>0</v>
      </c>
      <c r="F26" s="13" t="n">
        <v>0</v>
      </c>
      <c r="G26" s="13" t="n">
        <v>0</v>
      </c>
      <c r="H26" s="13" t="n">
        <v>0</v>
      </c>
      <c r="I26" s="13" t="n">
        <v>0</v>
      </c>
      <c r="J26" s="13" t="n">
        <v>0</v>
      </c>
      <c r="K26" s="13" t="n">
        <v>0</v>
      </c>
      <c r="L26" s="13" t="n">
        <v>0</v>
      </c>
      <c r="M26" s="13" t="n">
        <v>0</v>
      </c>
      <c r="N26" s="13" t="n">
        <v>0</v>
      </c>
      <c r="O26" s="13" t="n">
        <v>0</v>
      </c>
      <c r="P26" s="13" t="n">
        <v>0</v>
      </c>
      <c r="Q26" s="18" t="n">
        <f aca="false">SUM(E26:P26)</f>
        <v>0</v>
      </c>
      <c r="R26" s="19" t="n">
        <f aca="false">Q26/12</f>
        <v>0</v>
      </c>
      <c r="S26" s="20" t="n">
        <f aca="false">IFERROR(Q26/$Q$29,0)</f>
        <v>0</v>
      </c>
      <c r="T26" s="20" t="n">
        <f aca="false">IFERROR(Q26/$Q$5,0)</f>
        <v>0</v>
      </c>
    </row>
    <row r="27" customFormat="false" ht="15" hidden="false" customHeight="false" outlineLevel="0" collapsed="false">
      <c r="A27" s="16"/>
      <c r="B27" s="17"/>
      <c r="C27" s="17"/>
      <c r="D27" s="17"/>
      <c r="E27" s="13" t="n">
        <v>0</v>
      </c>
      <c r="F27" s="13" t="n">
        <v>0</v>
      </c>
      <c r="G27" s="13" t="n">
        <v>0</v>
      </c>
      <c r="H27" s="13" t="n">
        <v>0</v>
      </c>
      <c r="I27" s="13" t="n">
        <v>0</v>
      </c>
      <c r="J27" s="13" t="n">
        <v>0</v>
      </c>
      <c r="K27" s="13" t="n">
        <v>0</v>
      </c>
      <c r="L27" s="13" t="n">
        <v>0</v>
      </c>
      <c r="M27" s="13" t="n">
        <v>0</v>
      </c>
      <c r="N27" s="13" t="n">
        <v>0</v>
      </c>
      <c r="O27" s="13" t="n">
        <v>0</v>
      </c>
      <c r="P27" s="13" t="n">
        <v>0</v>
      </c>
      <c r="Q27" s="18" t="n">
        <f aca="false">SUM(E27:P27)</f>
        <v>0</v>
      </c>
      <c r="R27" s="19" t="n">
        <f aca="false">Q27/12</f>
        <v>0</v>
      </c>
      <c r="S27" s="20" t="n">
        <f aca="false">IFERROR(Q27/$Q$29,0)</f>
        <v>0</v>
      </c>
      <c r="T27" s="20" t="n">
        <f aca="false">IFERROR(Q27/$Q$5,0)</f>
        <v>0</v>
      </c>
    </row>
    <row r="28" customFormat="false" ht="15" hidden="false" customHeight="false" outlineLevel="0" collapsed="false">
      <c r="A28" s="16"/>
      <c r="B28" s="17"/>
      <c r="C28" s="17"/>
      <c r="D28" s="17"/>
      <c r="E28" s="13" t="n">
        <v>0</v>
      </c>
      <c r="F28" s="13" t="n">
        <v>0</v>
      </c>
      <c r="G28" s="13" t="n">
        <v>0</v>
      </c>
      <c r="H28" s="13" t="n">
        <v>0</v>
      </c>
      <c r="I28" s="13" t="n">
        <v>0</v>
      </c>
      <c r="J28" s="13" t="n">
        <v>0</v>
      </c>
      <c r="K28" s="13" t="n">
        <v>0</v>
      </c>
      <c r="L28" s="13" t="n">
        <v>0</v>
      </c>
      <c r="M28" s="13" t="n">
        <v>0</v>
      </c>
      <c r="N28" s="13" t="n">
        <v>0</v>
      </c>
      <c r="O28" s="13" t="n">
        <v>0</v>
      </c>
      <c r="P28" s="13" t="n">
        <v>0</v>
      </c>
      <c r="Q28" s="18" t="n">
        <f aca="false">SUM(E28:P28)</f>
        <v>0</v>
      </c>
      <c r="R28" s="19" t="n">
        <f aca="false">Q28/12</f>
        <v>0</v>
      </c>
      <c r="S28" s="20" t="n">
        <f aca="false">IFERROR(Q28/$Q$29,0)</f>
        <v>0</v>
      </c>
      <c r="T28" s="20" t="n">
        <f aca="false">IFERROR(Q28/$Q$5,0)</f>
        <v>0</v>
      </c>
    </row>
    <row r="29" customFormat="false" ht="15" hidden="false" customHeight="false" outlineLevel="0" collapsed="false">
      <c r="A29" s="21" t="s">
        <v>80</v>
      </c>
      <c r="E29" s="22" t="n">
        <f aca="false">SUM(E9:E28)</f>
        <v>185800</v>
      </c>
      <c r="F29" s="22" t="n">
        <f aca="false">SUM(F9:F28)</f>
        <v>182100</v>
      </c>
      <c r="G29" s="22" t="n">
        <f aca="false">SUM(G9:G28)</f>
        <v>190425</v>
      </c>
      <c r="H29" s="22" t="n">
        <f aca="false">SUM(H9:H28)</f>
        <v>187650</v>
      </c>
      <c r="I29" s="22" t="n">
        <f aca="false">SUM(I9:I28)</f>
        <v>191350</v>
      </c>
      <c r="J29" s="22" t="n">
        <f aca="false">SUM(J9:J28)</f>
        <v>195050</v>
      </c>
      <c r="K29" s="22" t="n">
        <f aca="false">SUM(K9:K28)</f>
        <v>171925</v>
      </c>
      <c r="L29" s="22" t="n">
        <f aca="false">SUM(L9:L28)</f>
        <v>167300</v>
      </c>
      <c r="M29" s="22" t="n">
        <f aca="false">SUM(M9:M28)</f>
        <v>193200</v>
      </c>
      <c r="N29" s="22" t="n">
        <f aca="false">SUM(N9:N28)</f>
        <v>196900</v>
      </c>
      <c r="O29" s="22" t="n">
        <f aca="false">SUM(O9:O28)</f>
        <v>199675</v>
      </c>
      <c r="P29" s="22" t="n">
        <f aca="false">SUM(P9:P28)</f>
        <v>188575</v>
      </c>
      <c r="Q29" s="22" t="n">
        <f aca="false">SUM(Q9:Q28)</f>
        <v>2249950</v>
      </c>
      <c r="R29" s="22" t="n">
        <f aca="false">Q29/12</f>
        <v>187495.833333333</v>
      </c>
      <c r="S29" s="23" t="n">
        <f aca="false">1</f>
        <v>1</v>
      </c>
      <c r="T29" s="23" t="n">
        <f aca="false">IFERROR(Q29/$Q$5,0)</f>
        <v>0.914613821138211</v>
      </c>
    </row>
    <row r="31" customFormat="false" ht="15" hidden="false" customHeight="false" outlineLevel="0" collapsed="false">
      <c r="A31" s="24" t="s">
        <v>81</v>
      </c>
    </row>
  </sheetData>
  <dataValidations count="3">
    <dataValidation allowBlank="true" errorStyle="stop" operator="between" showDropDown="false" showErrorMessage="false" showInputMessage="false" sqref="B9:B28" type="list">
      <formula1>"Fix,Variabil"</formula1>
      <formula2>0</formula2>
    </dataValidation>
    <dataValidation allowBlank="true" errorStyle="stop" operator="between" showDropDown="false" showErrorMessage="false" showInputMessage="false" sqref="C9:C28" type="list">
      <formula1>"Esential,Crestere,Confort"</formula1>
      <formula2>0</formula2>
    </dataValidation>
    <dataValidation allowBlank="true" errorStyle="stop" operator="between" showDropDown="false" showErrorMessage="false" showInputMessage="false" sqref="D9:D28" type="list">
      <formula1>"Negociabil,Contractual,Obligatoriu"</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18"/>
    <col collapsed="false" customWidth="true" hidden="false" outlineLevel="0" max="3" min="3" style="1" width="16"/>
    <col collapsed="false" customWidth="true" hidden="false" outlineLevel="0" max="4" min="4" style="1" width="40"/>
    <col collapsed="false" customWidth="true" hidden="false" outlineLevel="0" max="6" min="5" style="1" width="18"/>
  </cols>
  <sheetData>
    <row r="1" customFormat="false" ht="25.5" hidden="false" customHeight="true" outlineLevel="0" collapsed="false">
      <c r="A1" s="8" t="s">
        <v>82</v>
      </c>
    </row>
    <row r="2" customFormat="false" ht="15.75" hidden="false" customHeight="true" outlineLevel="0" collapsed="false">
      <c r="A2" s="9" t="s">
        <v>83</v>
      </c>
    </row>
    <row r="4" customFormat="false" ht="19.5" hidden="false" customHeight="true" outlineLevel="0" collapsed="false">
      <c r="A4" s="15" t="s">
        <v>84</v>
      </c>
      <c r="B4" s="15"/>
      <c r="C4" s="15"/>
    </row>
    <row r="5" customFormat="false" ht="30" hidden="false" customHeight="true" outlineLevel="0" collapsed="false">
      <c r="A5" s="10" t="s">
        <v>85</v>
      </c>
      <c r="B5" s="11" t="s">
        <v>86</v>
      </c>
      <c r="C5" s="11" t="s">
        <v>53</v>
      </c>
    </row>
    <row r="6" customFormat="false" ht="15" hidden="false" customHeight="false" outlineLevel="0" collapsed="false">
      <c r="A6" s="25" t="s">
        <v>87</v>
      </c>
      <c r="B6" s="18" t="n">
        <f aca="false">'Registru cheltuieli'!$Q$5</f>
        <v>2460000</v>
      </c>
    </row>
    <row r="7" customFormat="false" ht="15" hidden="false" customHeight="false" outlineLevel="0" collapsed="false">
      <c r="A7" s="25" t="s">
        <v>88</v>
      </c>
      <c r="B7" s="18" t="n">
        <f aca="false">'Registru cheltuieli'!$Q$29</f>
        <v>2249950</v>
      </c>
      <c r="C7" s="20" t="n">
        <f aca="false">IFERROR(B7/$B$6,0)</f>
        <v>0.914613821138211</v>
      </c>
    </row>
    <row r="8" customFormat="false" ht="15" hidden="false" customHeight="false" outlineLevel="0" collapsed="false">
      <c r="A8" s="25" t="s">
        <v>89</v>
      </c>
      <c r="B8" s="18" t="n">
        <f aca="false">B6-B7</f>
        <v>210050</v>
      </c>
      <c r="C8" s="20" t="n">
        <f aca="false">IFERROR(B8/$B$6,0)</f>
        <v>0.0853861788617886</v>
      </c>
    </row>
    <row r="10" customFormat="false" ht="19.5" hidden="false" customHeight="true" outlineLevel="0" collapsed="false">
      <c r="A10" s="15" t="s">
        <v>90</v>
      </c>
      <c r="B10" s="15"/>
      <c r="C10" s="15"/>
    </row>
    <row r="11" customFormat="false" ht="30" hidden="false" customHeight="true" outlineLevel="0" collapsed="false">
      <c r="A11" s="10" t="s">
        <v>91</v>
      </c>
      <c r="B11" s="11" t="s">
        <v>92</v>
      </c>
      <c r="C11" s="11" t="s">
        <v>52</v>
      </c>
    </row>
    <row r="12" customFormat="false" ht="15" hidden="false" customHeight="false" outlineLevel="0" collapsed="false">
      <c r="A12" s="25" t="s">
        <v>57</v>
      </c>
      <c r="B12" s="19" t="n">
        <f aca="false">SUMIF('Registru cheltuieli'!$B$9:$B$28,A12,'Registru cheltuieli'!$Q$9:$Q$28)</f>
        <v>1119600</v>
      </c>
      <c r="C12" s="20" t="n">
        <f aca="false">IFERROR(B12/'Registru cheltuieli'!$Q$29,0)</f>
        <v>0.497611058023512</v>
      </c>
    </row>
    <row r="13" customFormat="false" ht="15" hidden="false" customHeight="false" outlineLevel="0" collapsed="false">
      <c r="A13" s="26" t="s">
        <v>61</v>
      </c>
      <c r="B13" s="19" t="n">
        <f aca="false">SUMIF('Registru cheltuieli'!$B$9:$B$28,A13,'Registru cheltuieli'!$Q$9:$Q$28)</f>
        <v>1130350</v>
      </c>
      <c r="C13" s="20" t="n">
        <f aca="false">IFERROR(B13/'Registru cheltuieli'!$Q$29,0)</f>
        <v>0.502388941976488</v>
      </c>
    </row>
    <row r="14" customFormat="false" ht="15" hidden="false" customHeight="false" outlineLevel="0" collapsed="false">
      <c r="A14" s="25" t="s">
        <v>58</v>
      </c>
      <c r="B14" s="19" t="n">
        <f aca="false">SUMIF('Registru cheltuieli'!$C$9:$C$28,A14,'Registru cheltuieli'!$Q$9:$Q$28)</f>
        <v>2103066</v>
      </c>
      <c r="C14" s="20" t="n">
        <f aca="false">IFERROR(B14/'Registru cheltuieli'!$Q$29,0)</f>
        <v>0.934716771483811</v>
      </c>
    </row>
    <row r="15" customFormat="false" ht="15" hidden="false" customHeight="false" outlineLevel="0" collapsed="false">
      <c r="A15" s="26" t="s">
        <v>68</v>
      </c>
      <c r="B15" s="19" t="n">
        <f aca="false">SUMIF('Registru cheltuieli'!$C$9:$C$28,A15,'Registru cheltuieli'!$Q$9:$Q$28)</f>
        <v>87600</v>
      </c>
      <c r="C15" s="20" t="n">
        <f aca="false">IFERROR(B15/'Registru cheltuieli'!$Q$29,0)</f>
        <v>0.0389341985377453</v>
      </c>
    </row>
    <row r="16" customFormat="false" ht="15" hidden="false" customHeight="false" outlineLevel="0" collapsed="false">
      <c r="A16" s="26" t="s">
        <v>72</v>
      </c>
      <c r="B16" s="19" t="n">
        <f aca="false">SUMIF('Registru cheltuieli'!$C$9:$C$28,A16,'Registru cheltuieli'!$Q$9:$Q$28)</f>
        <v>59284</v>
      </c>
      <c r="C16" s="20" t="n">
        <f aca="false">IFERROR(B16/'Registru cheltuieli'!$Q$29,0)</f>
        <v>0.026349029978444</v>
      </c>
    </row>
    <row r="17" customFormat="false" ht="15" hidden="false" customHeight="false" outlineLevel="0" collapsed="false">
      <c r="A17" s="25" t="s">
        <v>62</v>
      </c>
      <c r="B17" s="19" t="n">
        <f aca="false">SUMIF('Registru cheltuieli'!$D$9:$D$28,A17,'Registru cheltuieli'!$Q$9:$Q$28)</f>
        <v>1280350</v>
      </c>
      <c r="C17" s="20" t="n">
        <f aca="false">IFERROR(B17/'Registru cheltuieli'!$Q$29,0)</f>
        <v>0.569057090157559</v>
      </c>
    </row>
    <row r="18" customFormat="false" ht="15" hidden="false" customHeight="false" outlineLevel="0" collapsed="false">
      <c r="A18" s="26" t="s">
        <v>59</v>
      </c>
      <c r="B18" s="19" t="n">
        <f aca="false">SUMIF('Registru cheltuieli'!$D$9:$D$28,A18,'Registru cheltuieli'!$Q$9:$Q$28)</f>
        <v>914400</v>
      </c>
      <c r="C18" s="20" t="n">
        <f aca="false">IFERROR(B18/'Registru cheltuieli'!$Q$29,0)</f>
        <v>0.406409031311807</v>
      </c>
    </row>
    <row r="19" customFormat="false" ht="15" hidden="false" customHeight="false" outlineLevel="0" collapsed="false">
      <c r="A19" s="26" t="s">
        <v>65</v>
      </c>
      <c r="B19" s="19" t="n">
        <f aca="false">SUMIF('Registru cheltuieli'!$D$9:$D$28,A19,'Registru cheltuieli'!$Q$9:$Q$28)</f>
        <v>55200</v>
      </c>
      <c r="C19" s="20" t="n">
        <f aca="false">IFERROR(B19/'Registru cheltuieli'!$Q$29,0)</f>
        <v>0.024533878530634</v>
      </c>
    </row>
    <row r="21" customFormat="false" ht="15" hidden="false" customHeight="false" outlineLevel="0" collapsed="false">
      <c r="A21" s="27" t="s">
        <v>93</v>
      </c>
    </row>
    <row r="23" customFormat="false" ht="19.5" hidden="false" customHeight="true" outlineLevel="0" collapsed="false">
      <c r="A23" s="15" t="s">
        <v>94</v>
      </c>
      <c r="B23" s="15"/>
      <c r="C23" s="15"/>
      <c r="D23" s="15"/>
    </row>
    <row r="24" customFormat="false" ht="30" hidden="false" customHeight="true" outlineLevel="0" collapsed="false">
      <c r="A24" s="10" t="s">
        <v>95</v>
      </c>
      <c r="B24" s="11" t="s">
        <v>96</v>
      </c>
      <c r="C24" s="11" t="s">
        <v>97</v>
      </c>
      <c r="D24" s="11" t="s">
        <v>52</v>
      </c>
    </row>
    <row r="25" customFormat="false" ht="15" hidden="false" customHeight="false" outlineLevel="0" collapsed="false">
      <c r="A25" s="28" t="n">
        <v>1</v>
      </c>
      <c r="B25" s="29" t="str">
        <f aca="false">IFERROR(INDEX('Registru cheltuieli'!$A$9:$A$28,MATCH(C25,'Registru cheltuieli'!$Q$9:$Q$28,0)),"")</f>
        <v>Marfa si materii prime</v>
      </c>
      <c r="C25" s="18" t="n">
        <f aca="false">LARGE('Registru cheltuieli'!$Q$9:$Q$28,1)</f>
        <v>1002040</v>
      </c>
      <c r="D25" s="20" t="n">
        <f aca="false">IFERROR(C25/'Registru cheltuieli'!$Q$29,0)</f>
        <v>0.445361008022401</v>
      </c>
    </row>
    <row r="26" customFormat="false" ht="15" hidden="false" customHeight="false" outlineLevel="0" collapsed="false">
      <c r="A26" s="28" t="n">
        <v>2</v>
      </c>
      <c r="B26" s="29" t="str">
        <f aca="false">IFERROR(INDEX('Registru cheltuieli'!$A$9:$A$28,MATCH(C26,'Registru cheltuieli'!$Q$9:$Q$28,0)),"")</f>
        <v>Salarii si contributii</v>
      </c>
      <c r="C26" s="18" t="n">
        <f aca="false">LARGE('Registru cheltuieli'!$Q$9:$Q$28,2)</f>
        <v>744000</v>
      </c>
      <c r="D26" s="20" t="n">
        <f aca="false">IFERROR(C26/'Registru cheltuieli'!$Q$29,0)</f>
        <v>0.330674014978111</v>
      </c>
    </row>
    <row r="27" customFormat="false" ht="15" hidden="false" customHeight="false" outlineLevel="0" collapsed="false">
      <c r="A27" s="28" t="n">
        <v>3</v>
      </c>
      <c r="B27" s="29" t="str">
        <f aca="false">IFERROR(INDEX('Registru cheltuieli'!$A$9:$A$28,MATCH(C27,'Registru cheltuieli'!$Q$9:$Q$28,0)),"")</f>
        <v>Chirie spatiu</v>
      </c>
      <c r="C27" s="18" t="n">
        <f aca="false">LARGE('Registru cheltuieli'!$Q$9:$Q$28,3)</f>
        <v>84000</v>
      </c>
      <c r="D27" s="20" t="n">
        <f aca="false">IFERROR(C27/'Registru cheltuieli'!$Q$29,0)</f>
        <v>0.0373341629813996</v>
      </c>
    </row>
    <row r="28" customFormat="false" ht="15" hidden="false" customHeight="false" outlineLevel="0" collapsed="false">
      <c r="A28" s="28" t="n">
        <v>4</v>
      </c>
      <c r="B28" s="29" t="str">
        <f aca="false">IFERROR(INDEX('Registru cheltuieli'!$A$9:$A$28,MATCH(C28,'Registru cheltuieli'!$Q$9:$Q$28,0)),"")</f>
        <v>Marketing si publicitate</v>
      </c>
      <c r="C28" s="18" t="n">
        <f aca="false">LARGE('Registru cheltuieli'!$Q$9:$Q$28,4)</f>
        <v>78000</v>
      </c>
      <c r="D28" s="20" t="n">
        <f aca="false">IFERROR(C28/'Registru cheltuieli'!$Q$29,0)</f>
        <v>0.0346674370541568</v>
      </c>
    </row>
    <row r="29" customFormat="false" ht="15" hidden="false" customHeight="false" outlineLevel="0" collapsed="false">
      <c r="A29" s="28" t="n">
        <v>5</v>
      </c>
      <c r="B29" s="29" t="str">
        <f aca="false">IFERROR(INDEX('Registru cheltuieli'!$A$9:$A$28,MATCH(C29,'Registru cheltuieli'!$Q$9:$Q$28,0)),"")</f>
        <v>Marketing si publicitate</v>
      </c>
      <c r="C29" s="18" t="n">
        <f aca="false">LARGE('Registru cheltuieli'!$Q$9:$Q$28,5)</f>
        <v>78000</v>
      </c>
      <c r="D29" s="20" t="n">
        <f aca="false">IFERROR(C29/'Registru cheltuieli'!$Q$29,0)</f>
        <v>0.0346674370541568</v>
      </c>
    </row>
    <row r="30" customFormat="false" ht="15" hidden="false" customHeight="false" outlineLevel="0" collapsed="false">
      <c r="A30" s="28" t="n">
        <v>6</v>
      </c>
      <c r="B30" s="29" t="str">
        <f aca="false">IFERROR(INDEX('Registru cheltuieli'!$A$9:$A$28,MATCH(C30,'Registru cheltuieli'!$Q$9:$Q$28,0)),"")</f>
        <v>Transport si curierat</v>
      </c>
      <c r="C30" s="18" t="n">
        <f aca="false">LARGE('Registru cheltuieli'!$Q$9:$Q$28,6)</f>
        <v>58656</v>
      </c>
      <c r="D30" s="20" t="n">
        <f aca="false">IFERROR(C30/'Registru cheltuieli'!$Q$29,0)</f>
        <v>0.0260699126647259</v>
      </c>
    </row>
    <row r="31" customFormat="false" ht="15" hidden="false" customHeight="false" outlineLevel="0" collapsed="false">
      <c r="A31" s="28" t="n">
        <v>7</v>
      </c>
      <c r="B31" s="29" t="str">
        <f aca="false">IFERROR(INDEX('Registru cheltuieli'!$A$9:$A$28,MATCH(C31,'Registru cheltuieli'!$Q$9:$Q$28,0)),"")</f>
        <v>Utilitati (curent, gaz, apa)</v>
      </c>
      <c r="C31" s="18" t="n">
        <f aca="false">LARGE('Registru cheltuieli'!$Q$9:$Q$28,7)</f>
        <v>38400</v>
      </c>
      <c r="D31" s="20" t="n">
        <f aca="false">IFERROR(C31/'Registru cheltuieli'!$Q$29,0)</f>
        <v>0.0170670459343541</v>
      </c>
    </row>
    <row r="32" customFormat="false" ht="15" hidden="false" customHeight="false" outlineLevel="0" collapsed="false">
      <c r="A32" s="28" t="n">
        <v>8</v>
      </c>
      <c r="B32" s="29" t="str">
        <f aca="false">IFERROR(INDEX('Registru cheltuieli'!$A$9:$A$28,MATCH(C32,'Registru cheltuieli'!$Q$9:$Q$28,0)),"")</f>
        <v>Contabilitate si consultanta</v>
      </c>
      <c r="C32" s="18" t="n">
        <f aca="false">LARGE('Registru cheltuieli'!$Q$9:$Q$28,8)</f>
        <v>30000</v>
      </c>
      <c r="D32" s="20" t="n">
        <f aca="false">IFERROR(C32/'Registru cheltuieli'!$Q$29,0)</f>
        <v>0.0133336296362141</v>
      </c>
    </row>
    <row r="33" customFormat="false" ht="15" hidden="false" customHeight="false" outlineLevel="0" collapsed="false">
      <c r="A33" s="28" t="n">
        <v>9</v>
      </c>
      <c r="B33" s="29" t="str">
        <f aca="false">IFERROR(INDEX('Registru cheltuieli'!$A$9:$A$28,MATCH(C33,'Registru cheltuieli'!$Q$9:$Q$28,0)),"")</f>
        <v>Deplasari si protocol</v>
      </c>
      <c r="C33" s="18" t="n">
        <f aca="false">LARGE('Registru cheltuieli'!$Q$9:$Q$28,9)</f>
        <v>26884</v>
      </c>
      <c r="D33" s="20" t="n">
        <f aca="false">IFERROR(C33/'Registru cheltuieli'!$Q$29,0)</f>
        <v>0.0119487099713327</v>
      </c>
    </row>
    <row r="34" customFormat="false" ht="15" hidden="false" customHeight="false" outlineLevel="0" collapsed="false">
      <c r="A34" s="28" t="n">
        <v>10</v>
      </c>
      <c r="B34" s="29" t="str">
        <f aca="false">IFERROR(INDEX('Registru cheltuieli'!$A$9:$A$28,MATCH(C34,'Registru cheltuieli'!$Q$9:$Q$28,0)),"")</f>
        <v>Comisioane bancare si de procesare</v>
      </c>
      <c r="C34" s="18" t="n">
        <f aca="false">LARGE('Registru cheltuieli'!$Q$9:$Q$28,10)</f>
        <v>23218</v>
      </c>
      <c r="D34" s="20" t="n">
        <f aca="false">IFERROR(C34/'Registru cheltuieli'!$Q$29,0)</f>
        <v>0.0103193404297873</v>
      </c>
    </row>
    <row r="36" customFormat="false" ht="19.5" hidden="false" customHeight="true" outlineLevel="0" collapsed="false">
      <c r="A36" s="15" t="s">
        <v>98</v>
      </c>
      <c r="B36" s="15"/>
      <c r="C36" s="15"/>
      <c r="D36" s="15"/>
      <c r="E36" s="15"/>
    </row>
    <row r="37" customFormat="false" ht="30" hidden="false" customHeight="true" outlineLevel="0" collapsed="false">
      <c r="A37" s="10" t="s">
        <v>96</v>
      </c>
      <c r="B37" s="11" t="s">
        <v>99</v>
      </c>
      <c r="C37" s="11" t="s">
        <v>100</v>
      </c>
      <c r="D37" s="11" t="s">
        <v>101</v>
      </c>
      <c r="E37" s="11" t="s">
        <v>102</v>
      </c>
    </row>
    <row r="38" customFormat="false" ht="15" hidden="false" customHeight="false" outlineLevel="0" collapsed="false">
      <c r="A38" s="16"/>
      <c r="B38" s="16"/>
      <c r="C38" s="16"/>
      <c r="D38" s="16"/>
      <c r="E38" s="13" t="n">
        <v>0</v>
      </c>
    </row>
    <row r="39" customFormat="false" ht="15" hidden="false" customHeight="false" outlineLevel="0" collapsed="false">
      <c r="A39" s="16"/>
      <c r="B39" s="16"/>
      <c r="C39" s="16"/>
      <c r="D39" s="16"/>
      <c r="E39" s="13" t="n">
        <v>0</v>
      </c>
    </row>
    <row r="40" customFormat="false" ht="15" hidden="false" customHeight="false" outlineLevel="0" collapsed="false">
      <c r="A40" s="16"/>
      <c r="B40" s="16"/>
      <c r="C40" s="16"/>
      <c r="D40" s="16"/>
      <c r="E40" s="13" t="n">
        <v>0</v>
      </c>
    </row>
    <row r="41" customFormat="false" ht="15" hidden="false" customHeight="false" outlineLevel="0" collapsed="false">
      <c r="A41" s="16"/>
      <c r="B41" s="16"/>
      <c r="C41" s="16"/>
      <c r="D41" s="16"/>
      <c r="E41" s="13" t="n">
        <v>0</v>
      </c>
    </row>
    <row r="42" customFormat="false" ht="15" hidden="false" customHeight="false" outlineLevel="0" collapsed="false">
      <c r="A42" s="16"/>
      <c r="B42" s="16"/>
      <c r="C42" s="16"/>
      <c r="D42" s="16"/>
      <c r="E42" s="13" t="n">
        <v>0</v>
      </c>
    </row>
    <row r="43" customFormat="false" ht="15" hidden="false" customHeight="false" outlineLevel="0" collapsed="false">
      <c r="A43" s="16"/>
      <c r="B43" s="16"/>
      <c r="C43" s="16"/>
      <c r="D43" s="16"/>
      <c r="E43" s="13" t="n">
        <v>0</v>
      </c>
    </row>
    <row r="45" customFormat="false" ht="15" hidden="false" customHeight="false" outlineLevel="0" collapsed="false">
      <c r="A45" s="21" t="s">
        <v>103</v>
      </c>
      <c r="E45" s="22" t="n">
        <f aca="false">SUM(E38:E43)</f>
        <v>0</v>
      </c>
    </row>
    <row r="46" customFormat="false" ht="15" hidden="false" customHeight="false" outlineLevel="0" collapsed="false">
      <c r="A46" s="30" t="s">
        <v>104</v>
      </c>
      <c r="E46" s="14" t="n">
        <f aca="false">E45*12</f>
        <v>0</v>
      </c>
    </row>
    <row r="48" customFormat="false" ht="15" hidden="false" customHeight="false" outlineLevel="0" collapsed="false">
      <c r="A48" s="27" t="s">
        <v>105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2026-07-31T14:17:32Z</dcterms:created>
  <dc:creator>openpyxl</dc:creator>
  <dc:description/>
  <dc:language>en-US</dc:language>
  <cp:lastModifiedBy/>
  <dcterms:modified xsi:type="dcterms:W3CDTF">2026-07-31T14:17:32Z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