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um se completeaza" sheetId="1" state="visible" r:id="rId3"/>
    <sheet name="Prag de rentabilitate" sheetId="2" state="visible" r:id="rId4"/>
    <sheet name="Simulator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<sst xmlns="http://schemas.openxmlformats.org/spreadsheetml/2006/main" count="81" uniqueCount="80">
  <si>
    <t xml:space="preserve">Pragul de rentabilitate — instructiuni simple</t>
  </si>
  <si>
    <t xml:space="preserve">Pragul de rentabilitate este suma pe care trebuie sa o vinzi intr-o luna ca sa iesi pe zero. Sub ea pierzi bani, chiar daca muncesti mult. Peste ea, incepi sa castigi.</t>
  </si>
  <si>
    <t xml:space="preserve">Este singura cifra din finante pe care ar trebui sa o stii pe de rost, ca pe numarul de telefon.</t>
  </si>
  <si>
    <t xml:space="preserve">Doua feluri de costuri, si trebuie sa le separi</t>
  </si>
  <si>
    <t xml:space="preserve">•  COSTURI FIXE: exista si daca nu vinzi nimic. Chiria, salariile administrative, contabilitatea, abonamentele, ratele.</t>
  </si>
  <si>
    <t xml:space="preserve">•  COSTURI VARIABILE: apar doar cand vinzi. Marfa, materialele, manopera, comisionul, transportul la client.</t>
  </si>
  <si>
    <t xml:space="preserve">Daca o cheltuiala e si-si (de exemplu curentul), pune-o acolo unde e partea cea mai mare. Nu pierde o zi cu asta, diferenta nu schimba concluzia.</t>
  </si>
  <si>
    <t xml:space="preserve">Ce inseamna culorile din fisier</t>
  </si>
  <si>
    <t xml:space="preserve">•  GALBEN cu scris albastru = aici scrii tu. Sunt singurele celule pe care le atingi.</t>
  </si>
  <si>
    <t xml:space="preserve">•  ALB cu scris negru = se calculeaza singur. Nu scrie peste ele, ca strici formula.</t>
  </si>
  <si>
    <t xml:space="preserve">•  BARA INCHISA LA CULOARE = titlu de sectiune. E doar ca sa te orientezi.</t>
  </si>
  <si>
    <t xml:space="preserve">•  VERDE inseamna ca esti bine. ROSU inseamna ca trebuie sa te uiti acolo.</t>
  </si>
  <si>
    <t xml:space="preserve">Ce faci, pas cu pas</t>
  </si>
  <si>
    <t xml:space="preserve">Pasul 1. Scrie toate costurile fixe ale unei luni obisnuite.</t>
  </si>
  <si>
    <t xml:space="preserve">Uita-te in extrasul de cont pe ultimele trei luni si noteaza tot ce se repeta. Acolo sunt costurile tale fixe.</t>
  </si>
  <si>
    <t xml:space="preserve">Pasul 2. Scrie pretul mediu la care vinzi si cat te costa o unitate vanduta.</t>
  </si>
  <si>
    <t xml:space="preserve">«O unitate» poate fi un produs, o comanda, un abonament, o lucrare. Alege ce ti se potriveste si fii consecvent. Totul fara TVA.</t>
  </si>
  <si>
    <t xml:space="preserve">Pasul 3. Citeste rezultatul.</t>
  </si>
  <si>
    <t xml:space="preserve">Fisierul iti spune cate unitati trebuie sa vinzi pe luna si cati lei inseamna asta. Aceea e linia ta de plutire.</t>
  </si>
  <si>
    <t xml:space="preserve">Pasul 4. Scrie cat vinzi acum si uita-te la marja de siguranta.</t>
  </si>
  <si>
    <t xml:space="preserve">Marja de siguranta iti arata cu cat pot scadea vanzarile pana ajungi pe zero. Sub 15% inseamna ca esti fragil: un client pierdut sau o luna slaba te trece pe pierdere.</t>
  </si>
  <si>
    <t xml:space="preserve">Cand sa deschizi acest fisier</t>
  </si>
  <si>
    <t xml:space="preserve">•  Inainte sa angajezi pe cineva. Vezi cat trebuie sa vinzi in plus doar ca sa ramai la fel de profitabil.</t>
  </si>
  <si>
    <t xml:space="preserve">•  Inainte sa scazi un pret. O reducere de pret urca pragul mai mult decat crede oricine.</t>
  </si>
  <si>
    <t xml:space="preserve">•  Cand negociezi chiria. Fiecare leu taiat din costurile fixe scade pragul de cateva ori mai mult.</t>
  </si>
  <si>
    <t xml:space="preserve">•  La inceput de an, cand costurile fixe cresc si nimeni nu recalculeaza nimic.</t>
  </si>
  <si>
    <t xml:space="preserve">In fila «Simulator» vezi ce se intampla cu pragul daca schimbi pretul sau costurile. Este cel mai util loc din fisier: raspunde la intrebari inainte sa iei decizia, nu dupa.</t>
  </si>
  <si>
    <t xml:space="preserve">Daca ai stricat ceva</t>
  </si>
  <si>
    <t xml:space="preserve">Nicio problema. Descarca din nou fisierul de pe site si o iei de la capat. De aceea e gratuit.</t>
  </si>
  <si>
    <t xml:space="preserve">Template gratuit oferit de Academia Financiara — academia-financiara.ro</t>
  </si>
  <si>
    <t xml:space="preserve">Model simplu, de pornire. Pentru versiuni avansate, vezi sectiunea Instrumente Excel de pe site.</t>
  </si>
  <si>
    <t xml:space="preserve">PRAGUL TAU DE RENTABILITATE</t>
  </si>
  <si>
    <t xml:space="preserve">Completeaza celulele galbene. Rezultatul apare la Pasul 3.</t>
  </si>
  <si>
    <t xml:space="preserve">PASUL 1 — COSTURILE CARE EXISTA CHIAR DACA NU VINZI NIMIC (pe luna)</t>
  </si>
  <si>
    <t xml:space="preserve">Chirie si utilitati</t>
  </si>
  <si>
    <t xml:space="preserve">Salarii administrative (cost total firma)</t>
  </si>
  <si>
    <t xml:space="preserve">Contabilitate si servicii externe</t>
  </si>
  <si>
    <t xml:space="preserve">Software si abonamente</t>
  </si>
  <si>
    <t xml:space="preserve">Asigurari</t>
  </si>
  <si>
    <t xml:space="preserve">Rate credite si leasing</t>
  </si>
  <si>
    <t xml:space="preserve">Marketing recurent</t>
  </si>
  <si>
    <t xml:space="preserve">Telefonie, internet, birotica</t>
  </si>
  <si>
    <t xml:space="preserve">Alte costuri fixe</t>
  </si>
  <si>
    <t xml:space="preserve">Alte costuri fixe (rand liber)</t>
  </si>
  <si>
    <t xml:space="preserve">TOTAL COSTURI FIXE PE LUNA (lei)</t>
  </si>
  <si>
    <t xml:space="preserve">PASUL 2 — PRETUL SI COSTUL UNEI UNITATI VANDUTE</t>
  </si>
  <si>
    <t xml:space="preserve">Pret mediu de vanzare, fara TVA (lei)</t>
  </si>
  <si>
    <t xml:space="preserve">Cost variabil pe unitate (lei)</t>
  </si>
  <si>
    <t xml:space="preserve">MARJA DE CONTRIBUTIE pe unitate (lei)</t>
  </si>
  <si>
    <t xml:space="preserve">Cat ramane dintr-o vanzare ca sa acopere costurile fixe</t>
  </si>
  <si>
    <t xml:space="preserve">Rata marjei de contributie (%)</t>
  </si>
  <si>
    <t xml:space="preserve">PASUL 3 — REZULTATUL: CAT TREBUIE SA VINZI CA SA IESI PE ZERO</t>
  </si>
  <si>
    <t xml:space="preserve">PRAGUL DE RENTABILITATE — unitati pe luna</t>
  </si>
  <si>
    <t xml:space="preserve">PRAGUL DE RENTABILITATE — lei pe luna</t>
  </si>
  <si>
    <t xml:space="preserve">Acelasi prag, pe an (lei)</t>
  </si>
  <si>
    <t xml:space="preserve">PASUL 4 — UNDE TE AFLI ACUM FATA DE PRAG</t>
  </si>
  <si>
    <t xml:space="preserve">Cate unitati vinzi acum, in medie, pe luna</t>
  </si>
  <si>
    <t xml:space="preserve">Cifra de afaceri actuala (lei/luna)</t>
  </si>
  <si>
    <t xml:space="preserve">Profitul tau actual (lei/luna)</t>
  </si>
  <si>
    <t xml:space="preserve">Marja de siguranta (%)</t>
  </si>
  <si>
    <t xml:space="preserve">Cu cat pot scadea vanzarile pana ajungi pe zero</t>
  </si>
  <si>
    <t xml:space="preserve">SIMULATOR — CE SE INTAMPLA DACA...</t>
  </si>
  <si>
    <t xml:space="preserve">Nu completezi nimic aici. Se calculeaza din fila anterioara.</t>
  </si>
  <si>
    <t xml:space="preserve">DACA SCHIMB PRETUL DE VANZARE</t>
  </si>
  <si>
    <t xml:space="preserve">Modificare de pret</t>
  </si>
  <si>
    <t xml:space="preserve">Pret nou (lei)</t>
  </si>
  <si>
    <t xml:space="preserve">Marja de contributie</t>
  </si>
  <si>
    <t xml:space="preserve">Prag nou (unitati)</t>
  </si>
  <si>
    <t xml:space="preserve">Fata de pragul actual</t>
  </si>
  <si>
    <t xml:space="preserve">Citeste linia de -5%: o reducere mica de pret urca pragul mult mai mult decat pare.</t>
  </si>
  <si>
    <t xml:space="preserve">DACA CRESC COSTURILE FIXE (o angajare, o chirie mai mare, un abonament nou)</t>
  </si>
  <si>
    <t xml:space="preserve">Cost fix in plus (lei/luna)</t>
  </si>
  <si>
    <t xml:space="preserve">Costuri fixe noi</t>
  </si>
  <si>
    <t xml:space="preserve">Prag nou (lei)</t>
  </si>
  <si>
    <t xml:space="preserve">Unitati in plus de vandut</t>
  </si>
  <si>
    <t xml:space="preserve">TABEL PENTRU GRAFIC — unde se intersecteaza veniturile cu costurile</t>
  </si>
  <si>
    <t xml:space="preserve">Unitati vandute</t>
  </si>
  <si>
    <t xml:space="preserve">Venituri (lei)</t>
  </si>
  <si>
    <t xml:space="preserve">Costuri totale (lei)</t>
  </si>
  <si>
    <t xml:space="preserve">Profit (lei)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</si>
</sst>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;\(#,##0\);\-"/>
    <numFmt numFmtId="166" formatCode="0.0%"/>
  </numFmts>
  <fonts count="2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12181E"/>
      <name val="Arial"/>
      <family val="0"/>
      <charset val="1"/>
    </font>
    <font>
      <sz val="10.5"/>
      <color rgb="FF1D262E"/>
      <name val="Arial"/>
      <family val="0"/>
      <charset val="1"/>
    </font>
    <font>
      <b val="true"/>
      <sz val="12"/>
      <color rgb="FF19715C"/>
      <name val="Arial"/>
      <family val="0"/>
      <charset val="1"/>
    </font>
    <font>
      <b val="true"/>
      <sz val="10.5"/>
      <color rgb="FF12181E"/>
      <name val="Arial"/>
      <family val="0"/>
      <charset val="1"/>
    </font>
    <font>
      <sz val="10.5"/>
      <color rgb="FF0F4F40"/>
      <name val="Arial"/>
      <family val="0"/>
      <charset val="1"/>
    </font>
    <font>
      <b val="true"/>
      <sz val="16"/>
      <color rgb="FF12181E"/>
      <name val="Arial"/>
      <family val="0"/>
      <charset val="1"/>
    </font>
    <font>
      <i val="true"/>
      <sz val="10"/>
      <color rgb="FF5A6670"/>
      <name val="Arial"/>
      <family val="0"/>
      <charset val="1"/>
    </font>
    <font>
      <b val="true"/>
      <sz val="10"/>
      <color rgb="FFF2E6DA"/>
      <name val="Arial"/>
      <family val="0"/>
      <charset val="1"/>
    </font>
    <font>
      <sz val="10"/>
      <color rgb="FF1D262E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1D262E"/>
      <name val="Arial"/>
      <family val="0"/>
      <charset val="1"/>
    </font>
    <font>
      <sz val="10"/>
      <color rgb="FF5A6670"/>
      <name val="Arial"/>
      <family val="0"/>
      <charset val="1"/>
    </font>
    <font>
      <b val="true"/>
      <sz val="11"/>
      <color rgb="FF19715C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DFF0EA"/>
        <bgColor rgb="FFF2E6DA"/>
      </patternFill>
    </fill>
    <fill>
      <patternFill patternType="solid">
        <fgColor rgb="FF12181E"/>
        <bgColor rgb="FF1D262E"/>
      </patternFill>
    </fill>
    <fill>
      <patternFill patternType="solid">
        <fgColor rgb="FFFFF2CC"/>
        <bgColor rgb="FFFBEBD7"/>
      </patternFill>
    </fill>
    <fill>
      <patternFill patternType="solid">
        <fgColor rgb="FFF2E6DA"/>
        <bgColor rgb="FFFBEBD7"/>
      </patternFill>
    </fill>
    <fill>
      <patternFill patternType="solid">
        <fgColor rgb="FF47B298"/>
        <bgColor rgb="FF33CCCC"/>
      </patternFill>
    </fill>
    <fill>
      <patternFill patternType="solid">
        <fgColor rgb="FF19715C"/>
        <bgColor rgb="FF00808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5C7BA"/>
      </left>
      <right style="thin">
        <color rgb="FFD5C7BA"/>
      </right>
      <top style="thin">
        <color rgb="FFD5C7BA"/>
      </top>
      <bottom style="thin">
        <color rgb="FFD5C7B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top" textRotation="0" wrapText="true" indent="1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8" fillId="2" borderId="0" xfId="0" applyFont="true" applyBorder="false" applyAlignment="true" applyProtection="true">
      <alignment horizontal="general" vertical="center" textRotation="0" wrapText="true" indent="1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3" fillId="4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4" fillId="5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5" fontId="14" fillId="5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2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4" fillId="6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5" fontId="14" fillId="6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4" fillId="5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4" fillId="5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7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7" fillId="7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3" fillId="4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14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5" fontId="13" fillId="4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Arial"/>
        <charset val="1"/>
        <family val="0"/>
        <b val="1"/>
        <color rgb="FF8A3B2E"/>
        <sz val="10"/>
      </font>
      <fill>
        <patternFill>
          <bgColor rgb="FFF8D7D3"/>
        </patternFill>
      </fill>
    </dxf>
    <dxf>
      <fill>
        <patternFill>
          <bgColor rgb="FFFBEBD7"/>
        </patternFill>
      </fill>
    </dxf>
    <dxf>
      <fill>
        <patternFill>
          <bgColor rgb="FFF8D7D3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9715C"/>
      <rgbColor rgb="FFD5C7BA"/>
      <rgbColor rgb="FF878787"/>
      <rgbColor rgb="FF9999FF"/>
      <rgbColor rgb="FFBE4B48"/>
      <rgbColor rgb="FFFFF2CC"/>
      <rgbColor rgb="FFDFF0EA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2E6DA"/>
      <rgbColor rgb="FFFBEBD7"/>
      <rgbColor rgb="FF99CCFF"/>
      <rgbColor rgb="FFFF99CC"/>
      <rgbColor rgb="FFCC99FF"/>
      <rgbColor rgb="FFF8D7D3"/>
      <rgbColor rgb="FF4A7EBB"/>
      <rgbColor rgb="FF33CCCC"/>
      <rgbColor rgb="FF99CC00"/>
      <rgbColor rgb="FFFFCC00"/>
      <rgbColor rgb="FFFF9900"/>
      <rgbColor rgb="FFFF6600"/>
      <rgbColor rgb="FF5A6670"/>
      <rgbColor rgb="FF969696"/>
      <rgbColor rgb="FF0F4F40"/>
      <rgbColor rgb="FF47B298"/>
      <rgbColor rgb="FF12181E"/>
      <rgbColor rgb="FF333300"/>
      <rgbColor rgb="FF8A3B2E"/>
      <rgbColor rgb="FF993366"/>
      <rgbColor rgb="FF333399"/>
      <rgbColor rgb="FF1D262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Unde veniturile depasesc costurile (pragul de rentabilitate)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Simulator!B23</c:f>
              <c:strCache>
                <c:ptCount val="1"/>
                <c:pt idx="0">
                  <c:v>Venituri (lei)</c:v>
                </c:pt>
              </c:strCache>
            </c:strRef>
          </c:tx>
          <c:spPr>
            <a:solidFill>
              <a:srgbClr val="4a7ebb"/>
            </a:solidFill>
            <a:ln w="28440">
              <a:solidFill>
                <a:srgbClr val="4a7ebb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Simulator!$A$24:$A$34</c:f>
              <c:strCache>
                <c:ptCount val="11"/>
                <c:pt idx="0">
                  <c:v>-</c:v>
                </c:pt>
                <c:pt idx="1">
                  <c:v>9</c:v>
                </c:pt>
                <c:pt idx="2">
                  <c:v>18</c:v>
                </c:pt>
                <c:pt idx="3">
                  <c:v>27</c:v>
                </c:pt>
                <c:pt idx="4">
                  <c:v>36</c:v>
                </c:pt>
                <c:pt idx="5">
                  <c:v>45</c:v>
                </c:pt>
                <c:pt idx="6">
                  <c:v>54</c:v>
                </c:pt>
                <c:pt idx="7">
                  <c:v>63</c:v>
                </c:pt>
                <c:pt idx="8">
                  <c:v>72</c:v>
                </c:pt>
                <c:pt idx="9">
                  <c:v>81</c:v>
                </c:pt>
                <c:pt idx="10">
                  <c:v>90</c:v>
                </c:pt>
              </c:strCache>
            </c:strRef>
          </c:cat>
          <c:val>
            <c:numRef>
              <c:f>Simulator!$B$24:$B$34</c:f>
              <c:numCache>
                <c:formatCode>#,##0;\(#,##0\);\-</c:formatCode>
                <c:ptCount val="11"/>
                <c:pt idx="0">
                  <c:v>0</c:v>
                </c:pt>
                <c:pt idx="1">
                  <c:v>18000</c:v>
                </c:pt>
                <c:pt idx="2">
                  <c:v>36000</c:v>
                </c:pt>
                <c:pt idx="3">
                  <c:v>54000</c:v>
                </c:pt>
                <c:pt idx="4">
                  <c:v>72000</c:v>
                </c:pt>
                <c:pt idx="5">
                  <c:v>90000</c:v>
                </c:pt>
                <c:pt idx="6">
                  <c:v>108000</c:v>
                </c:pt>
                <c:pt idx="7">
                  <c:v>126000</c:v>
                </c:pt>
                <c:pt idx="8">
                  <c:v>144000</c:v>
                </c:pt>
                <c:pt idx="9">
                  <c:v>162000</c:v>
                </c:pt>
                <c:pt idx="10">
                  <c:v>180000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Simulator!C23</c:f>
              <c:strCache>
                <c:ptCount val="1"/>
                <c:pt idx="0">
                  <c:v>Costuri totale (lei)</c:v>
                </c:pt>
              </c:strCache>
            </c:strRef>
          </c:tx>
          <c:spPr>
            <a:solidFill>
              <a:srgbClr val="be4b48"/>
            </a:solidFill>
            <a:ln w="28440">
              <a:solidFill>
                <a:srgbClr val="be4b48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Simulator!$A$24:$A$34</c:f>
              <c:strCache>
                <c:ptCount val="11"/>
                <c:pt idx="0">
                  <c:v>-</c:v>
                </c:pt>
                <c:pt idx="1">
                  <c:v>9</c:v>
                </c:pt>
                <c:pt idx="2">
                  <c:v>18</c:v>
                </c:pt>
                <c:pt idx="3">
                  <c:v>27</c:v>
                </c:pt>
                <c:pt idx="4">
                  <c:v>36</c:v>
                </c:pt>
                <c:pt idx="5">
                  <c:v>45</c:v>
                </c:pt>
                <c:pt idx="6">
                  <c:v>54</c:v>
                </c:pt>
                <c:pt idx="7">
                  <c:v>63</c:v>
                </c:pt>
                <c:pt idx="8">
                  <c:v>72</c:v>
                </c:pt>
                <c:pt idx="9">
                  <c:v>81</c:v>
                </c:pt>
                <c:pt idx="10">
                  <c:v>90</c:v>
                </c:pt>
              </c:strCache>
            </c:strRef>
          </c:cat>
          <c:val>
            <c:numRef>
              <c:f>Simulator!$C$24:$C$34</c:f>
              <c:numCache>
                <c:formatCode>#,##0;\(#,##0\);\-</c:formatCode>
                <c:ptCount val="11"/>
                <c:pt idx="0">
                  <c:v>53000</c:v>
                </c:pt>
                <c:pt idx="1">
                  <c:v>60200</c:v>
                </c:pt>
                <c:pt idx="2">
                  <c:v>67400</c:v>
                </c:pt>
                <c:pt idx="3">
                  <c:v>74600</c:v>
                </c:pt>
                <c:pt idx="4">
                  <c:v>81800</c:v>
                </c:pt>
                <c:pt idx="5">
                  <c:v>89000</c:v>
                </c:pt>
                <c:pt idx="6">
                  <c:v>96200</c:v>
                </c:pt>
                <c:pt idx="7">
                  <c:v>103400</c:v>
                </c:pt>
                <c:pt idx="8">
                  <c:v>110600</c:v>
                </c:pt>
                <c:pt idx="9">
                  <c:v>117800</c:v>
                </c:pt>
                <c:pt idx="10">
                  <c:v>125000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34000731"/>
        <c:axId val="8658046"/>
      </c:lineChart>
      <c:catAx>
        <c:axId val="34000731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unitati vandute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;\(#,##0\);\-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658046"/>
        <c:crosses val="autoZero"/>
        <c:auto val="1"/>
        <c:lblAlgn val="ctr"/>
        <c:lblOffset val="100"/>
        <c:noMultiLvlLbl val="0"/>
      </c:catAx>
      <c:valAx>
        <c:axId val="865804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lei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;\(#,##0\);\-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4000731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0</xdr:colOff>
      <xdr:row>3</xdr:row>
      <xdr:rowOff>0</xdr:rowOff>
    </xdr:from>
    <xdr:to>
      <xdr:col>18</xdr:col>
      <xdr:colOff>581040</xdr:colOff>
      <xdr:row>17</xdr:row>
      <xdr:rowOff>76680</xdr:rowOff>
    </xdr:to>
    <xdr:graphicFrame>
      <xdr:nvGraphicFramePr>
        <xdr:cNvPr id="0" name="Chart 1"/>
        <xdr:cNvGraphicFramePr/>
      </xdr:nvGraphicFramePr>
      <xdr:xfrm>
        <a:off x="9021960" y="714240"/>
        <a:ext cx="7919280" cy="3239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B3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.5"/>
    <col collapsed="false" customWidth="true" hidden="false" outlineLevel="0" max="2" min="2" style="1" width="105"/>
  </cols>
  <sheetData>
    <row r="1" customFormat="false" ht="30" hidden="false" customHeight="true" outlineLevel="0" collapsed="false">
      <c r="B1" s="2" t="s">
        <v>0</v>
      </c>
    </row>
    <row r="2" customFormat="false" ht="7.5" hidden="false" customHeight="true" outlineLevel="0" collapsed="false"/>
    <row r="3" customFormat="false" ht="27.75" hidden="false" customHeight="true" outlineLevel="0" collapsed="false">
      <c r="B3" s="3" t="s">
        <v>1</v>
      </c>
    </row>
    <row r="4" customFormat="false" ht="27.75" hidden="false" customHeight="true" outlineLevel="0" collapsed="false">
      <c r="B4" s="3" t="s">
        <v>2</v>
      </c>
    </row>
    <row r="5" customFormat="false" ht="7.5" hidden="false" customHeight="true" outlineLevel="0" collapsed="false"/>
    <row r="6" customFormat="false" ht="25.5" hidden="false" customHeight="true" outlineLevel="0" collapsed="false">
      <c r="B6" s="4" t="s">
        <v>3</v>
      </c>
    </row>
    <row r="7" customFormat="false" ht="27.75" hidden="false" customHeight="true" outlineLevel="0" collapsed="false">
      <c r="B7" s="5" t="s">
        <v>4</v>
      </c>
    </row>
    <row r="8" customFormat="false" ht="27.75" hidden="false" customHeight="true" outlineLevel="0" collapsed="false">
      <c r="B8" s="5" t="s">
        <v>5</v>
      </c>
    </row>
    <row r="9" customFormat="false" ht="27.75" hidden="false" customHeight="true" outlineLevel="0" collapsed="false">
      <c r="B9" s="3" t="s">
        <v>6</v>
      </c>
    </row>
    <row r="10" customFormat="false" ht="7.5" hidden="false" customHeight="true" outlineLevel="0" collapsed="false"/>
    <row r="11" customFormat="false" ht="25.5" hidden="false" customHeight="true" outlineLevel="0" collapsed="false">
      <c r="B11" s="4" t="s">
        <v>7</v>
      </c>
    </row>
    <row r="12" customFormat="false" ht="15.75" hidden="false" customHeight="true" outlineLevel="0" collapsed="false">
      <c r="B12" s="5" t="s">
        <v>8</v>
      </c>
    </row>
    <row r="13" customFormat="false" ht="15.75" hidden="false" customHeight="true" outlineLevel="0" collapsed="false">
      <c r="B13" s="5" t="s">
        <v>9</v>
      </c>
    </row>
    <row r="14" customFormat="false" ht="15.75" hidden="false" customHeight="true" outlineLevel="0" collapsed="false">
      <c r="B14" s="5" t="s">
        <v>10</v>
      </c>
    </row>
    <row r="15" customFormat="false" ht="15.75" hidden="false" customHeight="true" outlineLevel="0" collapsed="false">
      <c r="B15" s="5" t="s">
        <v>11</v>
      </c>
    </row>
    <row r="16" customFormat="false" ht="7.5" hidden="false" customHeight="true" outlineLevel="0" collapsed="false"/>
    <row r="17" customFormat="false" ht="25.5" hidden="false" customHeight="true" outlineLevel="0" collapsed="false">
      <c r="B17" s="4" t="s">
        <v>12</v>
      </c>
    </row>
    <row r="18" customFormat="false" ht="15.75" hidden="false" customHeight="true" outlineLevel="0" collapsed="false">
      <c r="B18" s="6" t="s">
        <v>13</v>
      </c>
    </row>
    <row r="19" customFormat="false" ht="27.75" hidden="false" customHeight="true" outlineLevel="0" collapsed="false">
      <c r="B19" s="3" t="s">
        <v>14</v>
      </c>
    </row>
    <row r="20" customFormat="false" ht="15.75" hidden="false" customHeight="true" outlineLevel="0" collapsed="false">
      <c r="B20" s="6" t="s">
        <v>15</v>
      </c>
    </row>
    <row r="21" customFormat="false" ht="27.75" hidden="false" customHeight="true" outlineLevel="0" collapsed="false">
      <c r="B21" s="3" t="s">
        <v>16</v>
      </c>
    </row>
    <row r="22" customFormat="false" ht="15.75" hidden="false" customHeight="true" outlineLevel="0" collapsed="false">
      <c r="B22" s="6" t="s">
        <v>17</v>
      </c>
    </row>
    <row r="23" customFormat="false" ht="27.75" hidden="false" customHeight="true" outlineLevel="0" collapsed="false">
      <c r="B23" s="3" t="s">
        <v>18</v>
      </c>
    </row>
    <row r="24" customFormat="false" ht="15.75" hidden="false" customHeight="true" outlineLevel="0" collapsed="false">
      <c r="B24" s="6" t="s">
        <v>19</v>
      </c>
    </row>
    <row r="25" customFormat="false" ht="27.75" hidden="false" customHeight="true" outlineLevel="0" collapsed="false">
      <c r="B25" s="3" t="s">
        <v>20</v>
      </c>
    </row>
    <row r="26" customFormat="false" ht="7.5" hidden="false" customHeight="true" outlineLevel="0" collapsed="false"/>
    <row r="27" customFormat="false" ht="25.5" hidden="false" customHeight="true" outlineLevel="0" collapsed="false">
      <c r="B27" s="4" t="s">
        <v>21</v>
      </c>
    </row>
    <row r="28" customFormat="false" ht="27.75" hidden="false" customHeight="true" outlineLevel="0" collapsed="false">
      <c r="B28" s="5" t="s">
        <v>22</v>
      </c>
    </row>
    <row r="29" customFormat="false" ht="15.75" hidden="false" customHeight="true" outlineLevel="0" collapsed="false">
      <c r="B29" s="5" t="s">
        <v>23</v>
      </c>
    </row>
    <row r="30" customFormat="false" ht="27.75" hidden="false" customHeight="true" outlineLevel="0" collapsed="false">
      <c r="B30" s="5" t="s">
        <v>24</v>
      </c>
    </row>
    <row r="31" customFormat="false" ht="15.75" hidden="false" customHeight="true" outlineLevel="0" collapsed="false">
      <c r="B31" s="5" t="s">
        <v>25</v>
      </c>
    </row>
    <row r="32" customFormat="false" ht="7.5" hidden="false" customHeight="true" outlineLevel="0" collapsed="false"/>
    <row r="33" customFormat="false" ht="30" hidden="false" customHeight="true" outlineLevel="0" collapsed="false">
      <c r="B33" s="7" t="s">
        <v>26</v>
      </c>
    </row>
    <row r="34" customFormat="false" ht="7.5" hidden="false" customHeight="true" outlineLevel="0" collapsed="false"/>
    <row r="35" customFormat="false" ht="25.5" hidden="false" customHeight="true" outlineLevel="0" collapsed="false">
      <c r="B35" s="4" t="s">
        <v>27</v>
      </c>
    </row>
    <row r="36" customFormat="false" ht="15.75" hidden="false" customHeight="true" outlineLevel="0" collapsed="false">
      <c r="B36" s="3" t="s">
        <v>28</v>
      </c>
    </row>
    <row r="37" customFormat="false" ht="7.5" hidden="false" customHeight="true" outlineLevel="0" collapsed="false"/>
    <row r="38" customFormat="false" ht="15.75" hidden="false" customHeight="true" outlineLevel="0" collapsed="false">
      <c r="B38" s="3" t="s">
        <v>29</v>
      </c>
    </row>
    <row r="39" customFormat="false" ht="27.75" hidden="false" customHeight="true" outlineLevel="0" collapsed="false">
      <c r="B39" s="3" t="s">
        <v>30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3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8"/>
    <col collapsed="false" customWidth="true" hidden="false" outlineLevel="0" max="2" min="2" style="1" width="18"/>
    <col collapsed="false" customWidth="true" hidden="false" outlineLevel="0" max="3" min="3" style="1" width="52"/>
  </cols>
  <sheetData>
    <row r="1" customFormat="false" ht="25.5" hidden="false" customHeight="true" outlineLevel="0" collapsed="false">
      <c r="A1" s="8" t="s">
        <v>31</v>
      </c>
    </row>
    <row r="2" customFormat="false" ht="15.75" hidden="false" customHeight="true" outlineLevel="0" collapsed="false">
      <c r="A2" s="9" t="s">
        <v>32</v>
      </c>
    </row>
    <row r="4" customFormat="false" ht="19.5" hidden="false" customHeight="true" outlineLevel="0" collapsed="false">
      <c r="A4" s="10" t="s">
        <v>33</v>
      </c>
      <c r="B4" s="10"/>
      <c r="C4" s="10"/>
    </row>
    <row r="5" customFormat="false" ht="15" hidden="false" customHeight="false" outlineLevel="0" collapsed="false">
      <c r="A5" s="11" t="s">
        <v>34</v>
      </c>
      <c r="B5" s="12" t="n">
        <v>9000</v>
      </c>
    </row>
    <row r="6" customFormat="false" ht="15" hidden="false" customHeight="false" outlineLevel="0" collapsed="false">
      <c r="A6" s="11" t="s">
        <v>35</v>
      </c>
      <c r="B6" s="12" t="n">
        <v>26000</v>
      </c>
    </row>
    <row r="7" customFormat="false" ht="15" hidden="false" customHeight="false" outlineLevel="0" collapsed="false">
      <c r="A7" s="11" t="s">
        <v>36</v>
      </c>
      <c r="B7" s="12" t="n">
        <v>2500</v>
      </c>
    </row>
    <row r="8" customFormat="false" ht="15" hidden="false" customHeight="false" outlineLevel="0" collapsed="false">
      <c r="A8" s="11" t="s">
        <v>37</v>
      </c>
      <c r="B8" s="12" t="n">
        <v>1800</v>
      </c>
    </row>
    <row r="9" customFormat="false" ht="15" hidden="false" customHeight="false" outlineLevel="0" collapsed="false">
      <c r="A9" s="11" t="s">
        <v>38</v>
      </c>
      <c r="B9" s="12" t="n">
        <v>700</v>
      </c>
    </row>
    <row r="10" customFormat="false" ht="15" hidden="false" customHeight="false" outlineLevel="0" collapsed="false">
      <c r="A10" s="11" t="s">
        <v>39</v>
      </c>
      <c r="B10" s="12" t="n">
        <v>6500</v>
      </c>
    </row>
    <row r="11" customFormat="false" ht="15" hidden="false" customHeight="false" outlineLevel="0" collapsed="false">
      <c r="A11" s="11" t="s">
        <v>40</v>
      </c>
      <c r="B11" s="12" t="n">
        <v>4500</v>
      </c>
    </row>
    <row r="12" customFormat="false" ht="15" hidden="false" customHeight="false" outlineLevel="0" collapsed="false">
      <c r="A12" s="11" t="s">
        <v>41</v>
      </c>
      <c r="B12" s="12" t="n">
        <v>1200</v>
      </c>
    </row>
    <row r="13" customFormat="false" ht="15" hidden="false" customHeight="false" outlineLevel="0" collapsed="false">
      <c r="A13" s="11" t="s">
        <v>42</v>
      </c>
      <c r="B13" s="12" t="n">
        <v>800</v>
      </c>
    </row>
    <row r="14" customFormat="false" ht="15" hidden="false" customHeight="false" outlineLevel="0" collapsed="false">
      <c r="A14" s="11" t="s">
        <v>43</v>
      </c>
      <c r="B14" s="12" t="n">
        <v>0</v>
      </c>
    </row>
    <row r="15" customFormat="false" ht="15" hidden="false" customHeight="false" outlineLevel="0" collapsed="false">
      <c r="A15" s="13" t="s">
        <v>44</v>
      </c>
      <c r="B15" s="14" t="n">
        <f aca="false">SUM(B5:B14)</f>
        <v>53000</v>
      </c>
    </row>
    <row r="17" customFormat="false" ht="19.5" hidden="false" customHeight="true" outlineLevel="0" collapsed="false">
      <c r="A17" s="10" t="s">
        <v>45</v>
      </c>
      <c r="B17" s="10"/>
      <c r="C17" s="10"/>
    </row>
    <row r="18" customFormat="false" ht="15" hidden="false" customHeight="false" outlineLevel="0" collapsed="false">
      <c r="A18" s="11" t="s">
        <v>46</v>
      </c>
      <c r="B18" s="12" t="n">
        <v>2000</v>
      </c>
    </row>
    <row r="19" customFormat="false" ht="15" hidden="false" customHeight="false" outlineLevel="0" collapsed="false">
      <c r="A19" s="11" t="s">
        <v>47</v>
      </c>
      <c r="B19" s="12" t="n">
        <v>800</v>
      </c>
    </row>
    <row r="20" customFormat="false" ht="15" hidden="false" customHeight="false" outlineLevel="0" collapsed="false">
      <c r="A20" s="13" t="s">
        <v>48</v>
      </c>
      <c r="B20" s="14" t="n">
        <f aca="false">B18-B19</f>
        <v>1200</v>
      </c>
      <c r="C20" s="15" t="s">
        <v>49</v>
      </c>
    </row>
    <row r="21" customFormat="false" ht="15" hidden="false" customHeight="false" outlineLevel="0" collapsed="false">
      <c r="A21" s="11" t="s">
        <v>50</v>
      </c>
      <c r="B21" s="16" t="n">
        <f aca="false">IFERROR(B20/B18,0)</f>
        <v>0.6</v>
      </c>
    </row>
    <row r="23" customFormat="false" ht="19.5" hidden="false" customHeight="true" outlineLevel="0" collapsed="false">
      <c r="A23" s="10" t="s">
        <v>51</v>
      </c>
      <c r="B23" s="10"/>
      <c r="C23" s="10"/>
    </row>
    <row r="24" customFormat="false" ht="15" hidden="false" customHeight="false" outlineLevel="0" collapsed="false">
      <c r="A24" s="17" t="s">
        <v>52</v>
      </c>
      <c r="B24" s="18" t="n">
        <f aca="false">IFERROR(ROUNDUP(B15/B20,0),0)</f>
        <v>45</v>
      </c>
    </row>
    <row r="25" customFormat="false" ht="15" hidden="false" customHeight="false" outlineLevel="0" collapsed="false">
      <c r="A25" s="17" t="s">
        <v>53</v>
      </c>
      <c r="B25" s="18" t="n">
        <f aca="false">IFERROR(B15/B21,0)</f>
        <v>88333.3333333333</v>
      </c>
    </row>
    <row r="26" customFormat="false" ht="15" hidden="false" customHeight="false" outlineLevel="0" collapsed="false">
      <c r="A26" s="11" t="s">
        <v>54</v>
      </c>
      <c r="B26" s="19" t="n">
        <f aca="false">B25*12</f>
        <v>1060000</v>
      </c>
    </row>
    <row r="28" customFormat="false" ht="19.5" hidden="false" customHeight="true" outlineLevel="0" collapsed="false">
      <c r="A28" s="10" t="s">
        <v>55</v>
      </c>
      <c r="B28" s="10"/>
      <c r="C28" s="10"/>
    </row>
    <row r="29" customFormat="false" ht="15" hidden="false" customHeight="false" outlineLevel="0" collapsed="false">
      <c r="A29" s="11" t="s">
        <v>56</v>
      </c>
      <c r="B29" s="12" t="n">
        <v>65</v>
      </c>
    </row>
    <row r="30" customFormat="false" ht="15" hidden="false" customHeight="false" outlineLevel="0" collapsed="false">
      <c r="A30" s="11" t="s">
        <v>57</v>
      </c>
      <c r="B30" s="19" t="n">
        <f aca="false">B29*B18</f>
        <v>130000</v>
      </c>
    </row>
    <row r="31" customFormat="false" ht="15" hidden="false" customHeight="false" outlineLevel="0" collapsed="false">
      <c r="A31" s="20" t="s">
        <v>58</v>
      </c>
      <c r="B31" s="14" t="n">
        <f aca="false">B29*B20-B15</f>
        <v>25000</v>
      </c>
    </row>
    <row r="32" customFormat="false" ht="15" hidden="false" customHeight="false" outlineLevel="0" collapsed="false">
      <c r="A32" s="20" t="s">
        <v>59</v>
      </c>
      <c r="B32" s="21" t="n">
        <f aca="false">IFERROR((B30-B25)/B30,0)</f>
        <v>0.32051282051282</v>
      </c>
      <c r="C32" s="15" t="s">
        <v>60</v>
      </c>
    </row>
    <row r="33" customFormat="false" ht="15" hidden="false" customHeight="false" outlineLevel="0" collapsed="false">
      <c r="A33" s="22" t="str">
        <f aca="false">IF(B29&gt;=B24,IF(B32&lt;0.15,"Esti peste prag, dar fragil: o scadere mica te trece pe pierdere.","Esti peste prag, cu o rezerva confortabila."),"Esti SUB prag: la volumul actual, firma pierde bani in fiecare luna.")</f>
        <v>Esti peste prag, cu o rezerva confortabila.</v>
      </c>
    </row>
  </sheetData>
  <conditionalFormatting sqref="B31">
    <cfRule type="cellIs" priority="2" operator="lessThan" aboveAverage="0" equalAverage="0" bottom="0" percent="0" rank="0" text="" dxfId="0">
      <formula>0</formula>
    </cfRule>
  </conditionalFormatting>
  <conditionalFormatting sqref="B32">
    <cfRule type="cellIs" priority="3" operator="lessThan" aboveAverage="0" equalAverage="0" bottom="0" percent="0" rank="0" text="" dxfId="1">
      <formula>0.15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3" min="2" style="1" width="18"/>
    <col collapsed="false" customWidth="true" hidden="false" outlineLevel="0" max="4" min="4" style="1" width="20"/>
    <col collapsed="false" customWidth="true" hidden="false" outlineLevel="0" max="5" min="5" style="1" width="22"/>
    <col collapsed="false" customWidth="true" hidden="false" outlineLevel="0" max="6" min="6" style="1" width="20"/>
  </cols>
  <sheetData>
    <row r="1" customFormat="false" ht="25.5" hidden="false" customHeight="true" outlineLevel="0" collapsed="false">
      <c r="A1" s="8" t="s">
        <v>61</v>
      </c>
    </row>
    <row r="2" customFormat="false" ht="15.75" hidden="false" customHeight="true" outlineLevel="0" collapsed="false">
      <c r="A2" s="9" t="s">
        <v>62</v>
      </c>
    </row>
    <row r="4" customFormat="false" ht="19.5" hidden="false" customHeight="true" outlineLevel="0" collapsed="false">
      <c r="A4" s="10" t="s">
        <v>63</v>
      </c>
      <c r="B4" s="10"/>
      <c r="C4" s="10"/>
      <c r="D4" s="10"/>
      <c r="E4" s="10"/>
    </row>
    <row r="5" customFormat="false" ht="30" hidden="false" customHeight="true" outlineLevel="0" collapsed="false">
      <c r="A5" s="23" t="s">
        <v>64</v>
      </c>
      <c r="B5" s="24" t="s">
        <v>65</v>
      </c>
      <c r="C5" s="24" t="s">
        <v>66</v>
      </c>
      <c r="D5" s="24" t="s">
        <v>67</v>
      </c>
      <c r="E5" s="24" t="s">
        <v>68</v>
      </c>
    </row>
    <row r="6" customFormat="false" ht="15" hidden="false" customHeight="false" outlineLevel="0" collapsed="false">
      <c r="A6" s="25" t="n">
        <v>-0.1</v>
      </c>
      <c r="B6" s="19" t="n">
        <f aca="false">'Prag de rentabilitate'!$B$18*(1+A6)</f>
        <v>1800</v>
      </c>
      <c r="C6" s="19" t="n">
        <f aca="false">B6-'Prag de rentabilitate'!$B$19</f>
        <v>1000</v>
      </c>
      <c r="D6" s="26" t="n">
        <f aca="false">IFERROR(ROUNDUP('Prag de rentabilitate'!$B$15/C6,0),0)</f>
        <v>53</v>
      </c>
      <c r="E6" s="19" t="n">
        <f aca="false">IFERROR(D6-'Prag de rentabilitate'!$B$24,0)</f>
        <v>8</v>
      </c>
    </row>
    <row r="7" customFormat="false" ht="15" hidden="false" customHeight="false" outlineLevel="0" collapsed="false">
      <c r="A7" s="25" t="n">
        <v>-0.05</v>
      </c>
      <c r="B7" s="19" t="n">
        <f aca="false">'Prag de rentabilitate'!$B$18*(1+A7)</f>
        <v>1900</v>
      </c>
      <c r="C7" s="19" t="n">
        <f aca="false">B7-'Prag de rentabilitate'!$B$19</f>
        <v>1100</v>
      </c>
      <c r="D7" s="26" t="n">
        <f aca="false">IFERROR(ROUNDUP('Prag de rentabilitate'!$B$15/C7,0),0)</f>
        <v>49</v>
      </c>
      <c r="E7" s="19" t="n">
        <f aca="false">IFERROR(D7-'Prag de rentabilitate'!$B$24,0)</f>
        <v>4</v>
      </c>
    </row>
    <row r="8" customFormat="false" ht="15" hidden="false" customHeight="false" outlineLevel="0" collapsed="false">
      <c r="A8" s="25" t="n">
        <v>0</v>
      </c>
      <c r="B8" s="19" t="n">
        <f aca="false">'Prag de rentabilitate'!$B$18*(1+A8)</f>
        <v>2000</v>
      </c>
      <c r="C8" s="19" t="n">
        <f aca="false">B8-'Prag de rentabilitate'!$B$19</f>
        <v>1200</v>
      </c>
      <c r="D8" s="26" t="n">
        <f aca="false">IFERROR(ROUNDUP('Prag de rentabilitate'!$B$15/C8,0),0)</f>
        <v>45</v>
      </c>
      <c r="E8" s="19" t="n">
        <f aca="false">IFERROR(D8-'Prag de rentabilitate'!$B$24,0)</f>
        <v>0</v>
      </c>
    </row>
    <row r="9" customFormat="false" ht="15" hidden="false" customHeight="false" outlineLevel="0" collapsed="false">
      <c r="A9" s="25" t="n">
        <v>0.05</v>
      </c>
      <c r="B9" s="19" t="n">
        <f aca="false">'Prag de rentabilitate'!$B$18*(1+A9)</f>
        <v>2100</v>
      </c>
      <c r="C9" s="19" t="n">
        <f aca="false">B9-'Prag de rentabilitate'!$B$19</f>
        <v>1300</v>
      </c>
      <c r="D9" s="26" t="n">
        <f aca="false">IFERROR(ROUNDUP('Prag de rentabilitate'!$B$15/C9,0),0)</f>
        <v>41</v>
      </c>
      <c r="E9" s="19" t="n">
        <f aca="false">IFERROR(D9-'Prag de rentabilitate'!$B$24,0)</f>
        <v>-4</v>
      </c>
    </row>
    <row r="10" customFormat="false" ht="15" hidden="false" customHeight="false" outlineLevel="0" collapsed="false">
      <c r="A10" s="25" t="n">
        <v>0.1</v>
      </c>
      <c r="B10" s="19" t="n">
        <f aca="false">'Prag de rentabilitate'!$B$18*(1+A10)</f>
        <v>2200</v>
      </c>
      <c r="C10" s="19" t="n">
        <f aca="false">B10-'Prag de rentabilitate'!$B$19</f>
        <v>1400</v>
      </c>
      <c r="D10" s="26" t="n">
        <f aca="false">IFERROR(ROUNDUP('Prag de rentabilitate'!$B$15/C10,0),0)</f>
        <v>38</v>
      </c>
      <c r="E10" s="19" t="n">
        <f aca="false">IFERROR(D10-'Prag de rentabilitate'!$B$24,0)</f>
        <v>-7</v>
      </c>
    </row>
    <row r="12" customFormat="false" ht="15" hidden="false" customHeight="false" outlineLevel="0" collapsed="false">
      <c r="A12" s="27" t="s">
        <v>69</v>
      </c>
    </row>
    <row r="14" customFormat="false" ht="19.5" hidden="false" customHeight="true" outlineLevel="0" collapsed="false">
      <c r="A14" s="10" t="s">
        <v>70</v>
      </c>
      <c r="B14" s="10"/>
      <c r="C14" s="10"/>
      <c r="D14" s="10"/>
      <c r="E14" s="10"/>
    </row>
    <row r="15" customFormat="false" ht="30" hidden="false" customHeight="true" outlineLevel="0" collapsed="false">
      <c r="A15" s="23" t="s">
        <v>71</v>
      </c>
      <c r="B15" s="24" t="s">
        <v>72</v>
      </c>
      <c r="C15" s="24" t="s">
        <v>67</v>
      </c>
      <c r="D15" s="24" t="s">
        <v>73</v>
      </c>
      <c r="E15" s="24" t="s">
        <v>74</v>
      </c>
    </row>
    <row r="16" customFormat="false" ht="15" hidden="false" customHeight="false" outlineLevel="0" collapsed="false">
      <c r="A16" s="28" t="n">
        <v>0</v>
      </c>
      <c r="B16" s="19" t="n">
        <f aca="false">'Prag de rentabilitate'!$B$15+A16</f>
        <v>53000</v>
      </c>
      <c r="C16" s="26" t="n">
        <f aca="false">IFERROR(ROUNDUP(B16/'Prag de rentabilitate'!$B$20,0),0)</f>
        <v>45</v>
      </c>
      <c r="D16" s="19" t="n">
        <f aca="false">IFERROR(B16/'Prag de rentabilitate'!$B$21,0)</f>
        <v>88333.3333333333</v>
      </c>
      <c r="E16" s="19" t="n">
        <f aca="false">IFERROR(C16-'Prag de rentabilitate'!$B$24,0)</f>
        <v>0</v>
      </c>
    </row>
    <row r="17" customFormat="false" ht="15" hidden="false" customHeight="false" outlineLevel="0" collapsed="false">
      <c r="A17" s="28" t="n">
        <v>2000</v>
      </c>
      <c r="B17" s="19" t="n">
        <f aca="false">'Prag de rentabilitate'!$B$15+A17</f>
        <v>55000</v>
      </c>
      <c r="C17" s="26" t="n">
        <f aca="false">IFERROR(ROUNDUP(B17/'Prag de rentabilitate'!$B$20,0),0)</f>
        <v>46</v>
      </c>
      <c r="D17" s="19" t="n">
        <f aca="false">IFERROR(B17/'Prag de rentabilitate'!$B$21,0)</f>
        <v>91666.6666666667</v>
      </c>
      <c r="E17" s="19" t="n">
        <f aca="false">IFERROR(C17-'Prag de rentabilitate'!$B$24,0)</f>
        <v>1</v>
      </c>
    </row>
    <row r="18" customFormat="false" ht="15" hidden="false" customHeight="false" outlineLevel="0" collapsed="false">
      <c r="A18" s="28" t="n">
        <v>5000</v>
      </c>
      <c r="B18" s="19" t="n">
        <f aca="false">'Prag de rentabilitate'!$B$15+A18</f>
        <v>58000</v>
      </c>
      <c r="C18" s="26" t="n">
        <f aca="false">IFERROR(ROUNDUP(B18/'Prag de rentabilitate'!$B$20,0),0)</f>
        <v>49</v>
      </c>
      <c r="D18" s="19" t="n">
        <f aca="false">IFERROR(B18/'Prag de rentabilitate'!$B$21,0)</f>
        <v>96666.6666666667</v>
      </c>
      <c r="E18" s="19" t="n">
        <f aca="false">IFERROR(C18-'Prag de rentabilitate'!$B$24,0)</f>
        <v>4</v>
      </c>
    </row>
    <row r="19" customFormat="false" ht="15" hidden="false" customHeight="false" outlineLevel="0" collapsed="false">
      <c r="A19" s="28" t="n">
        <v>9000</v>
      </c>
      <c r="B19" s="19" t="n">
        <f aca="false">'Prag de rentabilitate'!$B$15+A19</f>
        <v>62000</v>
      </c>
      <c r="C19" s="26" t="n">
        <f aca="false">IFERROR(ROUNDUP(B19/'Prag de rentabilitate'!$B$20,0),0)</f>
        <v>52</v>
      </c>
      <c r="D19" s="19" t="n">
        <f aca="false">IFERROR(B19/'Prag de rentabilitate'!$B$21,0)</f>
        <v>103333.333333333</v>
      </c>
      <c r="E19" s="19" t="n">
        <f aca="false">IFERROR(C19-'Prag de rentabilitate'!$B$24,0)</f>
        <v>7</v>
      </c>
    </row>
    <row r="20" customFormat="false" ht="15" hidden="false" customHeight="false" outlineLevel="0" collapsed="false">
      <c r="A20" s="28" t="n">
        <v>15000</v>
      </c>
      <c r="B20" s="19" t="n">
        <f aca="false">'Prag de rentabilitate'!$B$15+A20</f>
        <v>68000</v>
      </c>
      <c r="C20" s="26" t="n">
        <f aca="false">IFERROR(ROUNDUP(B20/'Prag de rentabilitate'!$B$20,0),0)</f>
        <v>57</v>
      </c>
      <c r="D20" s="19" t="n">
        <f aca="false">IFERROR(B20/'Prag de rentabilitate'!$B$21,0)</f>
        <v>113333.333333333</v>
      </c>
      <c r="E20" s="19" t="n">
        <f aca="false">IFERROR(C20-'Prag de rentabilitate'!$B$24,0)</f>
        <v>12</v>
      </c>
    </row>
    <row r="22" customFormat="false" ht="19.5" hidden="false" customHeight="true" outlineLevel="0" collapsed="false">
      <c r="A22" s="10" t="s">
        <v>75</v>
      </c>
      <c r="B22" s="10"/>
      <c r="C22" s="10"/>
      <c r="D22" s="10"/>
      <c r="E22" s="10"/>
    </row>
    <row r="23" customFormat="false" ht="30" hidden="false" customHeight="true" outlineLevel="0" collapsed="false">
      <c r="A23" s="23" t="s">
        <v>76</v>
      </c>
      <c r="B23" s="24" t="s">
        <v>77</v>
      </c>
      <c r="C23" s="24" t="s">
        <v>78</v>
      </c>
      <c r="D23" s="24" t="s">
        <v>79</v>
      </c>
      <c r="E23" s="24"/>
    </row>
    <row r="24" customFormat="false" ht="15" hidden="false" customHeight="false" outlineLevel="0" collapsed="false">
      <c r="A24" s="19" t="n">
        <f aca="false">ROUND('Prag de rentabilitate'!$B$24*2/10,0)*0</f>
        <v>0</v>
      </c>
      <c r="B24" s="19" t="n">
        <f aca="false">A24*'Prag de rentabilitate'!$B$18</f>
        <v>0</v>
      </c>
      <c r="C24" s="19" t="n">
        <f aca="false">'Prag de rentabilitate'!$B$15+A24*'Prag de rentabilitate'!$B$19</f>
        <v>53000</v>
      </c>
      <c r="D24" s="19" t="n">
        <f aca="false">B24-C24</f>
        <v>-53000</v>
      </c>
    </row>
    <row r="25" customFormat="false" ht="15" hidden="false" customHeight="false" outlineLevel="0" collapsed="false">
      <c r="A25" s="19" t="n">
        <f aca="false">ROUND('Prag de rentabilitate'!$B$24*2/10,0)*1</f>
        <v>9</v>
      </c>
      <c r="B25" s="19" t="n">
        <f aca="false">A25*'Prag de rentabilitate'!$B$18</f>
        <v>18000</v>
      </c>
      <c r="C25" s="19" t="n">
        <f aca="false">'Prag de rentabilitate'!$B$15+A25*'Prag de rentabilitate'!$B$19</f>
        <v>60200</v>
      </c>
      <c r="D25" s="19" t="n">
        <f aca="false">B25-C25</f>
        <v>-42200</v>
      </c>
    </row>
    <row r="26" customFormat="false" ht="15" hidden="false" customHeight="false" outlineLevel="0" collapsed="false">
      <c r="A26" s="19" t="n">
        <f aca="false">ROUND('Prag de rentabilitate'!$B$24*2/10,0)*2</f>
        <v>18</v>
      </c>
      <c r="B26" s="19" t="n">
        <f aca="false">A26*'Prag de rentabilitate'!$B$18</f>
        <v>36000</v>
      </c>
      <c r="C26" s="19" t="n">
        <f aca="false">'Prag de rentabilitate'!$B$15+A26*'Prag de rentabilitate'!$B$19</f>
        <v>67400</v>
      </c>
      <c r="D26" s="19" t="n">
        <f aca="false">B26-C26</f>
        <v>-31400</v>
      </c>
    </row>
    <row r="27" customFormat="false" ht="15" hidden="false" customHeight="false" outlineLevel="0" collapsed="false">
      <c r="A27" s="19" t="n">
        <f aca="false">ROUND('Prag de rentabilitate'!$B$24*2/10,0)*3</f>
        <v>27</v>
      </c>
      <c r="B27" s="19" t="n">
        <f aca="false">A27*'Prag de rentabilitate'!$B$18</f>
        <v>54000</v>
      </c>
      <c r="C27" s="19" t="n">
        <f aca="false">'Prag de rentabilitate'!$B$15+A27*'Prag de rentabilitate'!$B$19</f>
        <v>74600</v>
      </c>
      <c r="D27" s="19" t="n">
        <f aca="false">B27-C27</f>
        <v>-20600</v>
      </c>
    </row>
    <row r="28" customFormat="false" ht="15" hidden="false" customHeight="false" outlineLevel="0" collapsed="false">
      <c r="A28" s="19" t="n">
        <f aca="false">ROUND('Prag de rentabilitate'!$B$24*2/10,0)*4</f>
        <v>36</v>
      </c>
      <c r="B28" s="19" t="n">
        <f aca="false">A28*'Prag de rentabilitate'!$B$18</f>
        <v>72000</v>
      </c>
      <c r="C28" s="19" t="n">
        <f aca="false">'Prag de rentabilitate'!$B$15+A28*'Prag de rentabilitate'!$B$19</f>
        <v>81800</v>
      </c>
      <c r="D28" s="19" t="n">
        <f aca="false">B28-C28</f>
        <v>-9800</v>
      </c>
    </row>
    <row r="29" customFormat="false" ht="15" hidden="false" customHeight="false" outlineLevel="0" collapsed="false">
      <c r="A29" s="19" t="n">
        <f aca="false">ROUND('Prag de rentabilitate'!$B$24*2/10,0)*5</f>
        <v>45</v>
      </c>
      <c r="B29" s="19" t="n">
        <f aca="false">A29*'Prag de rentabilitate'!$B$18</f>
        <v>90000</v>
      </c>
      <c r="C29" s="19" t="n">
        <f aca="false">'Prag de rentabilitate'!$B$15+A29*'Prag de rentabilitate'!$B$19</f>
        <v>89000</v>
      </c>
      <c r="D29" s="19" t="n">
        <f aca="false">B29-C29</f>
        <v>1000</v>
      </c>
    </row>
    <row r="30" customFormat="false" ht="15" hidden="false" customHeight="false" outlineLevel="0" collapsed="false">
      <c r="A30" s="19" t="n">
        <f aca="false">ROUND('Prag de rentabilitate'!$B$24*2/10,0)*6</f>
        <v>54</v>
      </c>
      <c r="B30" s="19" t="n">
        <f aca="false">A30*'Prag de rentabilitate'!$B$18</f>
        <v>108000</v>
      </c>
      <c r="C30" s="19" t="n">
        <f aca="false">'Prag de rentabilitate'!$B$15+A30*'Prag de rentabilitate'!$B$19</f>
        <v>96200</v>
      </c>
      <c r="D30" s="19" t="n">
        <f aca="false">B30-C30</f>
        <v>11800</v>
      </c>
    </row>
    <row r="31" customFormat="false" ht="15" hidden="false" customHeight="false" outlineLevel="0" collapsed="false">
      <c r="A31" s="19" t="n">
        <f aca="false">ROUND('Prag de rentabilitate'!$B$24*2/10,0)*7</f>
        <v>63</v>
      </c>
      <c r="B31" s="19" t="n">
        <f aca="false">A31*'Prag de rentabilitate'!$B$18</f>
        <v>126000</v>
      </c>
      <c r="C31" s="19" t="n">
        <f aca="false">'Prag de rentabilitate'!$B$15+A31*'Prag de rentabilitate'!$B$19</f>
        <v>103400</v>
      </c>
      <c r="D31" s="19" t="n">
        <f aca="false">B31-C31</f>
        <v>22600</v>
      </c>
    </row>
    <row r="32" customFormat="false" ht="15" hidden="false" customHeight="false" outlineLevel="0" collapsed="false">
      <c r="A32" s="19" t="n">
        <f aca="false">ROUND('Prag de rentabilitate'!$B$24*2/10,0)*8</f>
        <v>72</v>
      </c>
      <c r="B32" s="19" t="n">
        <f aca="false">A32*'Prag de rentabilitate'!$B$18</f>
        <v>144000</v>
      </c>
      <c r="C32" s="19" t="n">
        <f aca="false">'Prag de rentabilitate'!$B$15+A32*'Prag de rentabilitate'!$B$19</f>
        <v>110600</v>
      </c>
      <c r="D32" s="19" t="n">
        <f aca="false">B32-C32</f>
        <v>33400</v>
      </c>
    </row>
    <row r="33" customFormat="false" ht="15" hidden="false" customHeight="false" outlineLevel="0" collapsed="false">
      <c r="A33" s="19" t="n">
        <f aca="false">ROUND('Prag de rentabilitate'!$B$24*2/10,0)*9</f>
        <v>81</v>
      </c>
      <c r="B33" s="19" t="n">
        <f aca="false">A33*'Prag de rentabilitate'!$B$18</f>
        <v>162000</v>
      </c>
      <c r="C33" s="19" t="n">
        <f aca="false">'Prag de rentabilitate'!$B$15+A33*'Prag de rentabilitate'!$B$19</f>
        <v>117800</v>
      </c>
      <c r="D33" s="19" t="n">
        <f aca="false">B33-C33</f>
        <v>44200</v>
      </c>
    </row>
    <row r="34" customFormat="false" ht="15" hidden="false" customHeight="false" outlineLevel="0" collapsed="false">
      <c r="A34" s="19" t="n">
        <f aca="false">ROUND('Prag de rentabilitate'!$B$24*2/10,0)*10</f>
        <v>90</v>
      </c>
      <c r="B34" s="19" t="n">
        <f aca="false">A34*'Prag de rentabilitate'!$B$18</f>
        <v>180000</v>
      </c>
      <c r="C34" s="19" t="n">
        <f aca="false">'Prag de rentabilitate'!$B$15+A34*'Prag de rentabilitate'!$B$19</f>
        <v>125000</v>
      </c>
      <c r="D34" s="19" t="n">
        <f aca="false">B34-C34</f>
        <v>55000</v>
      </c>
    </row>
  </sheetData>
  <conditionalFormatting sqref="D24:D34">
    <cfRule type="cellIs" priority="2" operator="lessThan" aboveAverage="0" equalAverage="0" bottom="0" percent="0" rank="0" text="" dxfId="2">
      <formula>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2026-07-31T14:17:32Z</dcterms:created>
  <dc:creator>openpyxl</dc:creator>
  <dc:description/>
  <dc:language>en-US</dc:language>
  <cp:lastModifiedBy/>
  <dcterms:modified xsi:type="dcterms:W3CDTF">2026-07-31T14:20:29Z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